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8190" activeTab="0"/>
  </bookViews>
  <sheets>
    <sheet name="flux_global_tri_pile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Kitenge Somw?</author>
  </authors>
  <commentList>
    <comment ref="B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Batt.Clôture</t>
        </r>
      </text>
    </comment>
    <comment ref="F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Résé,Plomb,Ni-Cd etc</t>
        </r>
      </text>
    </comment>
    <comment ref="F1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Différence TerreFiltrePress</t>
        </r>
      </text>
    </comment>
  </commentList>
</comments>
</file>

<file path=xl/sharedStrings.xml><?xml version="1.0" encoding="utf-8"?>
<sst xmlns="http://schemas.openxmlformats.org/spreadsheetml/2006/main" count="85" uniqueCount="80">
  <si>
    <t>Stock Recymet S.A. 1123 Aclens</t>
  </si>
  <si>
    <t>FLUX DE ROTATION TOTAL DES ENTREES ET SORTIES</t>
  </si>
  <si>
    <t>Stock initial invent</t>
  </si>
  <si>
    <t>Entrée spéciaux</t>
  </si>
  <si>
    <t>Entrée CH+Sira</t>
  </si>
  <si>
    <t>Entrée Vpz</t>
  </si>
  <si>
    <t>(totaux entrées</t>
  </si>
  <si>
    <t>Entrée</t>
  </si>
  <si>
    <t>Totaux</t>
  </si>
  <si>
    <t>(mois précédent)</t>
  </si>
  <si>
    <t>Ni-Cd</t>
  </si>
  <si>
    <t>P. Mixtes</t>
  </si>
  <si>
    <t>P.Mixtes</t>
  </si>
  <si>
    <t>P. Mixtes)</t>
  </si>
  <si>
    <t>Divers</t>
  </si>
  <si>
    <t>des entrées</t>
  </si>
  <si>
    <t>Batt.éclr-clôt.</t>
  </si>
  <si>
    <t>Plombs/Oxyd</t>
  </si>
  <si>
    <t>S.i.Mouvmnt</t>
  </si>
  <si>
    <t>CH=</t>
  </si>
  <si>
    <t>SIRA=</t>
  </si>
  <si>
    <t>SORTIE</t>
  </si>
  <si>
    <t>Sortie</t>
  </si>
  <si>
    <t>Sortie Clôture</t>
  </si>
  <si>
    <t>Déchets</t>
  </si>
  <si>
    <t>Expédition</t>
  </si>
  <si>
    <t>Net Mixtes</t>
  </si>
  <si>
    <t>Résé</t>
  </si>
  <si>
    <t>de Tri</t>
  </si>
  <si>
    <t>Plomb</t>
  </si>
  <si>
    <t>des sorties</t>
  </si>
  <si>
    <t>broyage</t>
  </si>
  <si>
    <t>déchets 27 V</t>
  </si>
  <si>
    <t>CALCUL DU MOUVEMENT</t>
  </si>
  <si>
    <t>S.I.</t>
  </si>
  <si>
    <r>
      <t>E</t>
    </r>
    <r>
      <rPr>
        <sz val="10"/>
        <rFont val="Times New Roman"/>
        <family val="1"/>
      </rPr>
      <t>ntrées internes</t>
    </r>
  </si>
  <si>
    <t>Entrées</t>
  </si>
  <si>
    <t>Sorties</t>
  </si>
  <si>
    <t>S.F. Mouvmnt</t>
  </si>
  <si>
    <t>S.F.inventaire</t>
  </si>
  <si>
    <t>Différence</t>
  </si>
  <si>
    <t>corrigé</t>
  </si>
  <si>
    <t xml:space="preserve">Produit brut </t>
  </si>
  <si>
    <t>Piles CH</t>
  </si>
  <si>
    <t>Piles Vpz</t>
  </si>
  <si>
    <t>Piles FR</t>
  </si>
  <si>
    <t>Mixtes &amp; Résé 10 Z</t>
  </si>
  <si>
    <t>Batt. Arsenal</t>
  </si>
  <si>
    <t xml:space="preserve">TOTAL BRUT EN SILO </t>
  </si>
  <si>
    <t>BRUT</t>
  </si>
  <si>
    <t>inclus Vpz =</t>
  </si>
  <si>
    <t>Solde en Silo</t>
  </si>
  <si>
    <t>cumul précédent</t>
  </si>
  <si>
    <t>NET approxim.</t>
  </si>
  <si>
    <t>total Vpz 97/98  =</t>
  </si>
  <si>
    <t>Cumul Brut en silo</t>
  </si>
  <si>
    <t>Solde au dernier arrêt relevé</t>
  </si>
  <si>
    <t>moyenne mensuelle / poids net</t>
  </si>
  <si>
    <t>de production</t>
  </si>
  <si>
    <t>inclus piles CH =</t>
  </si>
  <si>
    <t>par mois(1 mois)</t>
  </si>
  <si>
    <t>Déduction du Solde en Silo</t>
  </si>
  <si>
    <t>tonnes/j</t>
  </si>
  <si>
    <t xml:space="preserve"> 10 mois restant</t>
  </si>
  <si>
    <t>sur heures</t>
  </si>
  <si>
    <t>inclus SIRA =</t>
  </si>
  <si>
    <t xml:space="preserve">  .…...99 …... 99</t>
  </si>
  <si>
    <t>Cumul produit net Stock Silo</t>
  </si>
  <si>
    <t>kilos/heure</t>
  </si>
  <si>
    <t xml:space="preserve"> SiraTriées</t>
  </si>
  <si>
    <t>annuel</t>
  </si>
  <si>
    <t>Balance prod.</t>
  </si>
  <si>
    <t>prod.de17h à 02h</t>
  </si>
  <si>
    <t xml:space="preserve"> Sira Non Triées</t>
  </si>
  <si>
    <t>production hebdomadaire</t>
  </si>
  <si>
    <t>tonnes/j silo</t>
  </si>
  <si>
    <t>Production journalière</t>
  </si>
  <si>
    <t>écart</t>
  </si>
  <si>
    <t>solde à 02h00</t>
  </si>
  <si>
    <t>capacité de triage par heure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</si>
</sst>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m\-yy"/>
    <numFmt numFmtId="165" formatCode="dd\-mmm\-yy"/>
  </numFmts>
  <fonts count="1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3" fontId="1" fillId="0" borderId="0" xfId="15" applyFont="1" applyAlignment="1">
      <alignment wrapText="1"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43" fontId="4" fillId="0" borderId="0" xfId="15" applyFont="1" applyAlignment="1">
      <alignment horizontal="center" vertical="center"/>
    </xf>
    <xf numFmtId="43" fontId="3" fillId="0" borderId="1" xfId="15" applyFont="1" applyBorder="1" applyAlignment="1">
      <alignment horizontal="center"/>
    </xf>
    <xf numFmtId="43" fontId="2" fillId="0" borderId="2" xfId="15" applyFont="1" applyBorder="1" applyAlignment="1">
      <alignment/>
    </xf>
    <xf numFmtId="43" fontId="3" fillId="0" borderId="3" xfId="15" applyFont="1" applyBorder="1" applyAlignment="1">
      <alignment horizontal="center"/>
    </xf>
    <xf numFmtId="43" fontId="2" fillId="0" borderId="0" xfId="15" applyFont="1" applyAlignment="1">
      <alignment horizontal="center"/>
    </xf>
    <xf numFmtId="43" fontId="2" fillId="0" borderId="4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 horizontal="center"/>
    </xf>
    <xf numFmtId="43" fontId="2" fillId="0" borderId="3" xfId="15" applyFont="1" applyBorder="1" applyAlignment="1">
      <alignment/>
    </xf>
    <xf numFmtId="43" fontId="2" fillId="0" borderId="6" xfId="15" applyFont="1" applyBorder="1" applyAlignment="1">
      <alignment horizontal="center"/>
    </xf>
    <xf numFmtId="43" fontId="3" fillId="0" borderId="8" xfId="15" applyFont="1" applyBorder="1" applyAlignment="1">
      <alignment/>
    </xf>
    <xf numFmtId="43" fontId="3" fillId="0" borderId="6" xfId="15" applyFont="1" applyBorder="1" applyAlignment="1">
      <alignment/>
    </xf>
    <xf numFmtId="43" fontId="2" fillId="0" borderId="9" xfId="15" applyFont="1" applyBorder="1" applyAlignment="1">
      <alignment/>
    </xf>
    <xf numFmtId="43" fontId="3" fillId="0" borderId="5" xfId="15" applyFont="1" applyBorder="1" applyAlignment="1">
      <alignment/>
    </xf>
    <xf numFmtId="43" fontId="2" fillId="0" borderId="9" xfId="15" applyFont="1" applyBorder="1" applyAlignment="1">
      <alignment horizontal="center"/>
    </xf>
    <xf numFmtId="43" fontId="2" fillId="0" borderId="0" xfId="15" applyFont="1" applyAlignment="1">
      <alignment horizontal="right"/>
    </xf>
    <xf numFmtId="43" fontId="3" fillId="0" borderId="0" xfId="15" applyFont="1" applyAlignment="1">
      <alignment horizontal="left"/>
    </xf>
    <xf numFmtId="43" fontId="2" fillId="0" borderId="10" xfId="15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2" fillId="0" borderId="11" xfId="15" applyFont="1" applyBorder="1" applyAlignment="1">
      <alignment horizontal="center"/>
    </xf>
    <xf numFmtId="43" fontId="2" fillId="0" borderId="12" xfId="15" applyFont="1" applyBorder="1" applyAlignment="1">
      <alignment/>
    </xf>
    <xf numFmtId="43" fontId="2" fillId="0" borderId="8" xfId="15" applyFont="1" applyBorder="1" applyAlignment="1">
      <alignment/>
    </xf>
    <xf numFmtId="43" fontId="2" fillId="0" borderId="0" xfId="15" applyFont="1" applyBorder="1" applyAlignment="1">
      <alignment/>
    </xf>
    <xf numFmtId="43" fontId="5" fillId="0" borderId="0" xfId="15" applyFont="1" applyBorder="1" applyAlignment="1">
      <alignment horizontal="right"/>
    </xf>
    <xf numFmtId="43" fontId="2" fillId="0" borderId="12" xfId="15" applyFont="1" applyBorder="1" applyAlignment="1">
      <alignment horizontal="center"/>
    </xf>
    <xf numFmtId="43" fontId="5" fillId="0" borderId="0" xfId="15" applyFont="1" applyBorder="1" applyAlignment="1">
      <alignment/>
    </xf>
    <xf numFmtId="43" fontId="3" fillId="0" borderId="13" xfId="15" applyFont="1" applyBorder="1" applyAlignment="1">
      <alignment horizontal="center"/>
    </xf>
    <xf numFmtId="43" fontId="3" fillId="0" borderId="12" xfId="15" applyFont="1" applyBorder="1" applyAlignment="1">
      <alignment/>
    </xf>
    <xf numFmtId="43" fontId="3" fillId="0" borderId="12" xfId="15" applyFont="1" applyBorder="1" applyAlignment="1">
      <alignment horizontal="center"/>
    </xf>
    <xf numFmtId="43" fontId="2" fillId="0" borderId="1" xfId="15" applyFont="1" applyBorder="1" applyAlignment="1">
      <alignment/>
    </xf>
    <xf numFmtId="43" fontId="2" fillId="0" borderId="4" xfId="15" applyFont="1" applyBorder="1" applyAlignment="1">
      <alignment/>
    </xf>
    <xf numFmtId="164" fontId="3" fillId="0" borderId="14" xfId="15" applyNumberFormat="1" applyFont="1" applyBorder="1" applyAlignment="1">
      <alignment/>
    </xf>
    <xf numFmtId="43" fontId="3" fillId="0" borderId="15" xfId="15" applyFont="1" applyBorder="1" applyAlignment="1">
      <alignment/>
    </xf>
    <xf numFmtId="43" fontId="3" fillId="0" borderId="16" xfId="15" applyFont="1" applyBorder="1" applyAlignment="1">
      <alignment/>
    </xf>
    <xf numFmtId="43" fontId="2" fillId="0" borderId="13" xfId="15" applyFont="1" applyBorder="1" applyAlignment="1">
      <alignment/>
    </xf>
    <xf numFmtId="43" fontId="3" fillId="0" borderId="12" xfId="15" applyFont="1" applyBorder="1" applyAlignment="1">
      <alignment/>
    </xf>
    <xf numFmtId="43" fontId="3" fillId="0" borderId="14" xfId="15" applyFont="1" applyBorder="1" applyAlignment="1">
      <alignment/>
    </xf>
    <xf numFmtId="43" fontId="3" fillId="0" borderId="17" xfId="15" applyFont="1" applyBorder="1" applyAlignment="1">
      <alignment vertical="justify"/>
    </xf>
    <xf numFmtId="43" fontId="6" fillId="0" borderId="18" xfId="15" applyFont="1" applyBorder="1" applyAlignment="1">
      <alignment/>
    </xf>
    <xf numFmtId="43" fontId="2" fillId="0" borderId="19" xfId="15" applyFont="1" applyBorder="1" applyAlignment="1">
      <alignment/>
    </xf>
    <xf numFmtId="43" fontId="3" fillId="0" borderId="20" xfId="15" applyFont="1" applyBorder="1" applyAlignment="1">
      <alignment/>
    </xf>
    <xf numFmtId="43" fontId="2" fillId="0" borderId="21" xfId="15" applyFont="1" applyBorder="1" applyAlignment="1">
      <alignment/>
    </xf>
    <xf numFmtId="43" fontId="2" fillId="0" borderId="22" xfId="15" applyFont="1" applyBorder="1" applyAlignment="1">
      <alignment/>
    </xf>
    <xf numFmtId="43" fontId="7" fillId="0" borderId="17" xfId="15" applyFont="1" applyBorder="1" applyAlignment="1">
      <alignment/>
    </xf>
    <xf numFmtId="43" fontId="2" fillId="0" borderId="23" xfId="15" applyFont="1" applyBorder="1" applyAlignment="1">
      <alignment/>
    </xf>
    <xf numFmtId="43" fontId="7" fillId="0" borderId="0" xfId="15" applyFont="1" applyAlignment="1">
      <alignment/>
    </xf>
    <xf numFmtId="165" fontId="7" fillId="0" borderId="0" xfId="15" applyNumberFormat="1" applyFont="1" applyAlignment="1">
      <alignment horizontal="center"/>
    </xf>
    <xf numFmtId="43" fontId="3" fillId="0" borderId="22" xfId="15" applyFont="1" applyBorder="1" applyAlignment="1">
      <alignment/>
    </xf>
    <xf numFmtId="43" fontId="7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7" fillId="0" borderId="0" xfId="15" applyNumberFormat="1" applyFont="1" applyAlignment="1">
      <alignment/>
    </xf>
    <xf numFmtId="43" fontId="7" fillId="0" borderId="0" xfId="15" applyFont="1" applyAlignment="1">
      <alignment horizontal="left"/>
    </xf>
    <xf numFmtId="43" fontId="7" fillId="0" borderId="1" xfId="15" applyFont="1" applyBorder="1" applyAlignment="1">
      <alignment/>
    </xf>
    <xf numFmtId="43" fontId="2" fillId="0" borderId="24" xfId="15" applyFont="1" applyBorder="1" applyAlignment="1">
      <alignment/>
    </xf>
    <xf numFmtId="43" fontId="3" fillId="0" borderId="25" xfId="15" applyFont="1" applyBorder="1" applyAlignment="1">
      <alignment/>
    </xf>
    <xf numFmtId="43" fontId="7" fillId="0" borderId="4" xfId="15" applyFont="1" applyBorder="1" applyAlignment="1">
      <alignment/>
    </xf>
    <xf numFmtId="43" fontId="3" fillId="0" borderId="10" xfId="15" applyFont="1" applyBorder="1" applyAlignment="1">
      <alignment/>
    </xf>
    <xf numFmtId="1" fontId="7" fillId="0" borderId="0" xfId="15" applyNumberFormat="1" applyFont="1" applyAlignment="1">
      <alignment/>
    </xf>
    <xf numFmtId="43" fontId="2" fillId="0" borderId="26" xfId="15" applyFont="1" applyBorder="1" applyAlignment="1">
      <alignment/>
    </xf>
    <xf numFmtId="43" fontId="3" fillId="0" borderId="11" xfId="15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4" xfId="15" applyFont="1" applyBorder="1" applyAlignment="1">
      <alignment/>
    </xf>
    <xf numFmtId="43" fontId="3" fillId="0" borderId="0" xfId="15" applyNumberFormat="1" applyFont="1" applyAlignment="1">
      <alignment/>
    </xf>
    <xf numFmtId="43" fontId="2" fillId="0" borderId="0" xfId="15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6</xdr:row>
      <xdr:rowOff>85725</xdr:rowOff>
    </xdr:from>
    <xdr:to>
      <xdr:col>2</xdr:col>
      <xdr:colOff>247650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524000" y="1504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7</xdr:row>
      <xdr:rowOff>66675</xdr:rowOff>
    </xdr:from>
    <xdr:to>
      <xdr:col>2</xdr:col>
      <xdr:colOff>285750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1524000" y="1647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ymet_recyclagepiles_stock_par_pesee\mouvement_stock_mars_1999\Mouvement%20des%20StocksAo&#251;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Remettants08 98"/>
      <sheetName val="Base_donProduct1298bouclemnt"/>
      <sheetName val="Base_donVpz"/>
      <sheetName val="FluxTOTAL mars 99"/>
      <sheetName val="Mixt&amp;Batt.mars 99 SKI (2)"/>
      <sheetName val="Accu&amp;Résé mars 99"/>
      <sheetName val="Hg&amp;PoussBtn mars 99"/>
      <sheetName val="bdoCH RT      99"/>
      <sheetName val="bdoVPZ RT mars  99"/>
      <sheetName val="Mouvmt VPZ Résé 10 Z févr 99"/>
      <sheetName val="Mélange RESE MIXTES févr 99 (2)"/>
      <sheetName val="Mélange RESE MIXTES mars 99"/>
      <sheetName val="Doc A 1500 MouvmntPrèp"/>
      <sheetName val="A1500PELEVEMENT SILO S    (1)"/>
      <sheetName val="A1500PELEVEMENT SILO S   (2)   "/>
      <sheetName val="A1500PELEVEMENT SILO S      (3)"/>
      <sheetName val="A1500PELEVEMENT SILO S 09mars99"/>
      <sheetName val="MDT Tri RELEVE TOT  99"/>
      <sheetName val="MDT Tri ROULEAUX"/>
      <sheetName val="MDT Tri VIBRATEUR"/>
      <sheetName val="bdoVPZ RTCopvide (2)"/>
      <sheetName val="Remettants mars 99"/>
      <sheetName val="IDODS"/>
    </sheetNames>
    <sheetDataSet>
      <sheetData sheetId="4">
        <row r="26">
          <cell r="J26">
            <v>1083</v>
          </cell>
        </row>
      </sheetData>
      <sheetData sheetId="5">
        <row r="4">
          <cell r="B4">
            <v>0</v>
          </cell>
          <cell r="E4">
            <v>14716</v>
          </cell>
        </row>
        <row r="5">
          <cell r="B5">
            <v>0</v>
          </cell>
        </row>
        <row r="6">
          <cell r="B6">
            <v>0</v>
          </cell>
        </row>
        <row r="13">
          <cell r="B13">
            <v>0</v>
          </cell>
        </row>
      </sheetData>
      <sheetData sheetId="6">
        <row r="4">
          <cell r="B4">
            <v>0</v>
          </cell>
        </row>
        <row r="42">
          <cell r="O42">
            <v>917756</v>
          </cell>
        </row>
      </sheetData>
      <sheetData sheetId="7">
        <row r="42">
          <cell r="S42">
            <v>0</v>
          </cell>
        </row>
      </sheetData>
      <sheetData sheetId="8">
        <row r="42">
          <cell r="S42">
            <v>180</v>
          </cell>
        </row>
      </sheetData>
      <sheetData sheetId="16">
        <row r="9">
          <cell r="H9">
            <v>53025</v>
          </cell>
        </row>
        <row r="31">
          <cell r="M31">
            <v>16913</v>
          </cell>
        </row>
        <row r="32">
          <cell r="M32">
            <v>16913</v>
          </cell>
        </row>
        <row r="41">
          <cell r="I41">
            <v>7368</v>
          </cell>
          <cell r="M41">
            <v>0</v>
          </cell>
        </row>
        <row r="47">
          <cell r="M47">
            <v>77073</v>
          </cell>
        </row>
      </sheetData>
      <sheetData sheetId="21">
        <row r="49">
          <cell r="T49">
            <v>0</v>
          </cell>
        </row>
        <row r="61">
          <cell r="AH61">
            <v>2054</v>
          </cell>
        </row>
        <row r="62">
          <cell r="E62">
            <v>68722</v>
          </cell>
        </row>
        <row r="65">
          <cell r="E65">
            <v>19833</v>
          </cell>
          <cell r="I65">
            <v>30521</v>
          </cell>
        </row>
        <row r="66">
          <cell r="D66">
            <v>10688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11.421875" defaultRowHeight="12.75"/>
  <sheetData>
    <row r="1" spans="1:9" ht="48">
      <c r="A1" s="1" t="s">
        <v>0</v>
      </c>
      <c r="B1" s="2"/>
      <c r="C1" s="3"/>
      <c r="D1" s="2"/>
      <c r="E1" s="4" t="s">
        <v>1</v>
      </c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8"/>
      <c r="I3" s="8"/>
    </row>
    <row r="4" spans="1:9" ht="12.75">
      <c r="A4" s="9" t="s">
        <v>9</v>
      </c>
      <c r="B4" s="10" t="s">
        <v>10</v>
      </c>
      <c r="C4" s="9" t="s">
        <v>11</v>
      </c>
      <c r="D4" s="9" t="s">
        <v>12</v>
      </c>
      <c r="E4" s="11" t="s">
        <v>13</v>
      </c>
      <c r="F4" s="12" t="s">
        <v>14</v>
      </c>
      <c r="G4" s="13" t="s">
        <v>15</v>
      </c>
      <c r="H4" s="8"/>
      <c r="I4" s="8"/>
    </row>
    <row r="5" spans="1:9" ht="12.75">
      <c r="A5" s="14">
        <v>926210</v>
      </c>
      <c r="B5" s="10" t="s">
        <v>16</v>
      </c>
      <c r="C5" s="15"/>
      <c r="D5" s="15"/>
      <c r="E5" s="2"/>
      <c r="F5" s="10" t="s">
        <v>17</v>
      </c>
      <c r="G5" s="16"/>
      <c r="H5" s="8"/>
      <c r="I5" s="8"/>
    </row>
    <row r="6" spans="1:9" ht="12.75">
      <c r="A6" s="17" t="s">
        <v>18</v>
      </c>
      <c r="B6" s="12">
        <f>'[1]Remettants mars 99'!AH61</f>
        <v>2054</v>
      </c>
      <c r="C6" s="12">
        <f>'[1]Remettants mars 99'!I65</f>
        <v>30521</v>
      </c>
      <c r="D6" s="12">
        <f>'[1]Remettants mars 99'!E62</f>
        <v>68722</v>
      </c>
      <c r="E6" s="8">
        <f>C6+D6</f>
        <v>99243</v>
      </c>
      <c r="F6" s="18">
        <f>'[1]Remettants mars 99'!T63+'[1]Remettants mars 99'!T49+'[1]Remettants mars 99'!T50+'[1]Remettants mars 99'!T59</f>
        <v>0</v>
      </c>
      <c r="G6" s="19">
        <f>B6+C6+D6+F6</f>
        <v>101297</v>
      </c>
      <c r="H6" s="20"/>
      <c r="I6" s="2"/>
    </row>
    <row r="7" spans="1:9" ht="12.75">
      <c r="A7" s="15">
        <v>0</v>
      </c>
      <c r="B7" s="21" t="s">
        <v>19</v>
      </c>
      <c r="C7" s="22">
        <f>'[1]Remettants mars 99'!E65</f>
        <v>19833</v>
      </c>
      <c r="D7" s="2"/>
      <c r="E7" s="2"/>
      <c r="F7" s="18"/>
      <c r="G7" s="2"/>
      <c r="H7" s="2"/>
      <c r="I7" s="2"/>
    </row>
    <row r="8" spans="1:9" ht="12.75">
      <c r="A8" s="2"/>
      <c r="B8" s="21" t="s">
        <v>20</v>
      </c>
      <c r="C8" s="22">
        <f>'[1]Remettants mars 99'!D66</f>
        <v>10688</v>
      </c>
      <c r="D8" s="2"/>
      <c r="E8" s="2"/>
      <c r="F8" s="18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8"/>
    </row>
    <row r="10" spans="1:9" ht="12.75">
      <c r="A10" s="2"/>
      <c r="B10" s="5" t="s">
        <v>21</v>
      </c>
      <c r="C10" s="23" t="s">
        <v>22</v>
      </c>
      <c r="D10" s="24" t="s">
        <v>22</v>
      </c>
      <c r="E10" s="25" t="s">
        <v>23</v>
      </c>
      <c r="F10" s="5" t="s">
        <v>24</v>
      </c>
      <c r="G10" s="25" t="s">
        <v>25</v>
      </c>
      <c r="H10" s="25" t="s">
        <v>25</v>
      </c>
      <c r="I10" s="5" t="s">
        <v>8</v>
      </c>
    </row>
    <row r="11" spans="1:9" ht="12.75">
      <c r="A11" s="2"/>
      <c r="B11" s="9" t="s">
        <v>26</v>
      </c>
      <c r="C11" s="26" t="s">
        <v>27</v>
      </c>
      <c r="D11" s="10"/>
      <c r="E11" s="27"/>
      <c r="F11" s="9" t="s">
        <v>28</v>
      </c>
      <c r="G11" s="26" t="s">
        <v>10</v>
      </c>
      <c r="H11" s="10" t="s">
        <v>29</v>
      </c>
      <c r="I11" s="13" t="s">
        <v>30</v>
      </c>
    </row>
    <row r="12" spans="1:9" ht="12.75">
      <c r="A12" s="2"/>
      <c r="B12" s="12"/>
      <c r="C12" s="18"/>
      <c r="D12" s="12"/>
      <c r="E12" s="28" t="s">
        <v>25</v>
      </c>
      <c r="F12" s="12"/>
      <c r="G12" s="12"/>
      <c r="H12" s="12"/>
      <c r="I12" s="29"/>
    </row>
    <row r="13" spans="1:9" ht="12.75">
      <c r="A13" s="30"/>
      <c r="B13" s="30">
        <f>'[1]A1500PELEVEMENT SILO S 09mars99'!M47</f>
        <v>77073</v>
      </c>
      <c r="C13" s="30">
        <f>E23</f>
        <v>7368</v>
      </c>
      <c r="D13" s="12">
        <f>'[1]Hg&amp;PoussBtn mars 99'!B4</f>
        <v>0</v>
      </c>
      <c r="E13" s="18">
        <v>0</v>
      </c>
      <c r="F13" s="12">
        <f>'[1]bdoVPZ RT mars  99'!S42+'[1]bdoCH RT      99'!S42</f>
        <v>180</v>
      </c>
      <c r="G13" s="12">
        <f>'[1]Accu&amp;Résé mars 99'!B4+'[1]Accu&amp;Résé mars 99'!B5+'[1]Accu&amp;Résé mars 99'!B6+'[1]Accu&amp;Résé mars 99'!E4</f>
        <v>14716</v>
      </c>
      <c r="H13" s="12">
        <f>'[1]Accu&amp;Résé mars 99'!B13</f>
        <v>0</v>
      </c>
      <c r="I13" s="16">
        <f>B13+C13+D13+E13+F13+F15+G13+H13</f>
        <v>99337</v>
      </c>
    </row>
    <row r="14" spans="1:9" ht="12.75">
      <c r="A14" s="31"/>
      <c r="B14" s="30"/>
      <c r="C14" s="2"/>
      <c r="D14" s="2"/>
      <c r="E14" s="32" t="s">
        <v>31</v>
      </c>
      <c r="F14" s="28" t="s">
        <v>32</v>
      </c>
      <c r="G14" s="2"/>
      <c r="H14" s="29"/>
      <c r="I14" s="2"/>
    </row>
    <row r="15" spans="1:9" ht="12.75">
      <c r="A15" s="33"/>
      <c r="B15" s="30"/>
      <c r="C15" s="2"/>
      <c r="D15" s="2"/>
      <c r="E15" s="2">
        <f>'[1]Mixt&amp;Batt.mars 99 SKI (2)'!J26</f>
        <v>1083</v>
      </c>
      <c r="F15" s="2"/>
      <c r="G15" s="2"/>
      <c r="H15" s="2"/>
      <c r="I15" s="2"/>
    </row>
    <row r="16" spans="1:9" ht="12.75">
      <c r="A16" s="33"/>
      <c r="B16" s="30"/>
      <c r="C16" s="2"/>
      <c r="D16" s="2"/>
      <c r="E16" s="2"/>
      <c r="F16" s="3" t="s">
        <v>33</v>
      </c>
      <c r="G16" s="2"/>
      <c r="H16" s="2"/>
      <c r="I16" s="2"/>
    </row>
    <row r="17" spans="1:9" ht="12.75">
      <c r="A17" s="33"/>
      <c r="B17" s="30"/>
      <c r="C17" s="34" t="s">
        <v>34</v>
      </c>
      <c r="D17" s="35" t="s">
        <v>35</v>
      </c>
      <c r="E17" s="36" t="s">
        <v>36</v>
      </c>
      <c r="F17" s="36" t="s">
        <v>37</v>
      </c>
      <c r="G17" s="32" t="s">
        <v>38</v>
      </c>
      <c r="H17" s="36" t="s">
        <v>39</v>
      </c>
      <c r="I17" s="32" t="s">
        <v>40</v>
      </c>
    </row>
    <row r="18" spans="1:9" ht="12.75">
      <c r="A18" s="33"/>
      <c r="B18" s="2"/>
      <c r="C18" s="37">
        <f>A5</f>
        <v>926210</v>
      </c>
      <c r="D18" s="37">
        <v>0</v>
      </c>
      <c r="E18" s="37">
        <f>G6</f>
        <v>101297</v>
      </c>
      <c r="F18" s="37">
        <f>I13</f>
        <v>99337</v>
      </c>
      <c r="G18" s="37">
        <f>C18+D18+E18-F18</f>
        <v>928170</v>
      </c>
      <c r="H18" s="37">
        <f>'[1]Hg&amp;PoussBtn mars 99'!$O$42</f>
        <v>917756</v>
      </c>
      <c r="I18" s="37">
        <f>H18-G18</f>
        <v>-10414</v>
      </c>
    </row>
    <row r="19" spans="1:9" ht="12.75">
      <c r="A19" s="33"/>
      <c r="B19" s="30"/>
      <c r="C19" s="30"/>
      <c r="D19" s="30" t="s">
        <v>41</v>
      </c>
      <c r="E19" s="30"/>
      <c r="F19" s="30"/>
      <c r="G19" s="2"/>
      <c r="H19" s="2"/>
      <c r="I19" s="2"/>
    </row>
    <row r="20" spans="1:9" ht="12.75">
      <c r="A20" s="30"/>
      <c r="B20" s="2"/>
      <c r="C20" s="2"/>
      <c r="D20" s="2"/>
      <c r="E20" s="2"/>
      <c r="F20" s="2"/>
      <c r="G20" s="2"/>
      <c r="H20" s="2"/>
      <c r="I20" s="2"/>
    </row>
    <row r="21" spans="1:9" ht="13.5" thickBot="1">
      <c r="A21" s="30"/>
      <c r="B21" s="2"/>
      <c r="C21" s="2"/>
      <c r="D21" s="2"/>
      <c r="E21" s="2"/>
      <c r="F21" s="2"/>
      <c r="G21" s="2"/>
      <c r="H21" s="2"/>
      <c r="I21" s="2"/>
    </row>
    <row r="22" spans="1:9" ht="12.75">
      <c r="A22" s="38" t="s">
        <v>42</v>
      </c>
      <c r="B22" s="39" t="s">
        <v>43</v>
      </c>
      <c r="C22" s="40" t="s">
        <v>44</v>
      </c>
      <c r="D22" s="41" t="s">
        <v>45</v>
      </c>
      <c r="E22" s="35" t="s">
        <v>46</v>
      </c>
      <c r="F22" s="42" t="str">
        <f>C11</f>
        <v>Résé</v>
      </c>
      <c r="G22" s="28" t="s">
        <v>47</v>
      </c>
      <c r="H22" s="43" t="s">
        <v>48</v>
      </c>
      <c r="I22" s="28"/>
    </row>
    <row r="23" spans="1:9" ht="12.75">
      <c r="A23" s="28">
        <v>0</v>
      </c>
      <c r="B23" s="44">
        <f>'[1]A1500PELEVEMENT SILO S 09mars99'!M41</f>
        <v>0</v>
      </c>
      <c r="C23" s="45">
        <f>'[1]A1500PELEVEMENT SILO S 09mars99'!H9</f>
        <v>53025</v>
      </c>
      <c r="D23" s="46">
        <f>'[1]A1500PELEVEMENT SILO S 09mars99'!M32</f>
        <v>16913</v>
      </c>
      <c r="E23" s="35">
        <f>'[1]A1500PELEVEMENT SILO S 09mars99'!I41</f>
        <v>7368</v>
      </c>
      <c r="F23" s="42">
        <v>0</v>
      </c>
      <c r="G23" s="28">
        <v>0</v>
      </c>
      <c r="H23" s="35">
        <f>SUM(B23:G23)</f>
        <v>77306</v>
      </c>
      <c r="I23" s="28" t="s">
        <v>49</v>
      </c>
    </row>
    <row r="24" spans="1:9" ht="12.75">
      <c r="A24" s="2"/>
      <c r="B24" s="2"/>
      <c r="C24" s="47" t="s">
        <v>50</v>
      </c>
      <c r="D24" s="48">
        <f>'[1]A1500PELEVEMENT SILO S 09mars99'!H9</f>
        <v>53025</v>
      </c>
      <c r="E24" s="2"/>
      <c r="F24" s="2"/>
      <c r="G24" s="2"/>
      <c r="H24" s="2">
        <f>H29</f>
        <v>0</v>
      </c>
      <c r="I24" s="2" t="s">
        <v>51</v>
      </c>
    </row>
    <row r="25" spans="1:9" ht="12.75">
      <c r="A25" s="2"/>
      <c r="B25" s="2"/>
      <c r="C25" s="49" t="s">
        <v>52</v>
      </c>
      <c r="D25" s="50">
        <v>0</v>
      </c>
      <c r="E25" s="2"/>
      <c r="F25" s="2"/>
      <c r="G25" s="2"/>
      <c r="H25" s="2">
        <f>H23-H24</f>
        <v>77306</v>
      </c>
      <c r="I25" s="2" t="s">
        <v>53</v>
      </c>
    </row>
    <row r="26" spans="1:9" ht="12.75">
      <c r="A26" s="2"/>
      <c r="B26" s="2"/>
      <c r="C26" s="51" t="s">
        <v>54</v>
      </c>
      <c r="D26" s="52">
        <f>SUM(D24:D25)</f>
        <v>53025</v>
      </c>
      <c r="E26" s="2"/>
      <c r="F26" s="2"/>
      <c r="G26" s="2"/>
      <c r="H26" s="3" t="s">
        <v>55</v>
      </c>
      <c r="I26" s="2"/>
    </row>
    <row r="27" spans="1:9" ht="12.75">
      <c r="A27" s="53" t="s">
        <v>56</v>
      </c>
      <c r="B27" s="53"/>
      <c r="C27" s="49"/>
      <c r="D27" s="50"/>
      <c r="E27" s="2"/>
      <c r="F27" s="53" t="s">
        <v>57</v>
      </c>
      <c r="G27" s="53"/>
      <c r="H27" s="2">
        <f>A23+H23</f>
        <v>77306</v>
      </c>
      <c r="I27" s="2"/>
    </row>
    <row r="28" spans="1:9" ht="12.75">
      <c r="A28" s="53" t="s">
        <v>58</v>
      </c>
      <c r="B28" s="54">
        <f ca="1">TODAY()</f>
        <v>37936</v>
      </c>
      <c r="C28" s="49" t="s">
        <v>59</v>
      </c>
      <c r="D28" s="55">
        <f>'[1]A1500PELEVEMENT SILO S 09mars99'!M41</f>
        <v>0</v>
      </c>
      <c r="E28" s="2"/>
      <c r="F28" s="56">
        <v>0</v>
      </c>
      <c r="G28" s="53" t="s">
        <v>60</v>
      </c>
      <c r="H28" s="57" t="s">
        <v>61</v>
      </c>
      <c r="I28" s="2"/>
    </row>
    <row r="29" spans="1:9" ht="12.75">
      <c r="A29" s="58">
        <v>16000</v>
      </c>
      <c r="B29" s="59" t="s">
        <v>62</v>
      </c>
      <c r="C29" s="49"/>
      <c r="D29" s="50"/>
      <c r="E29" s="2"/>
      <c r="F29" s="60">
        <f>F28*10</f>
        <v>0</v>
      </c>
      <c r="G29" s="53" t="s">
        <v>63</v>
      </c>
      <c r="H29" s="2">
        <v>0</v>
      </c>
      <c r="I29" s="2"/>
    </row>
    <row r="30" spans="1:9" ht="13.5" thickBot="1">
      <c r="A30" s="58">
        <v>24</v>
      </c>
      <c r="B30" s="59" t="s">
        <v>64</v>
      </c>
      <c r="C30" s="61" t="s">
        <v>65</v>
      </c>
      <c r="D30" s="62">
        <f>'[1]A1500PELEVEMENT SILO S 09mars99'!M32</f>
        <v>16913</v>
      </c>
      <c r="E30" s="2"/>
      <c r="F30" s="63">
        <f>H31</f>
        <v>77306</v>
      </c>
      <c r="G30" s="53" t="s">
        <v>66</v>
      </c>
      <c r="H30" s="64" t="s">
        <v>67</v>
      </c>
      <c r="I30" s="14"/>
    </row>
    <row r="31" spans="1:9" ht="12.75">
      <c r="A31" s="65">
        <f>A29/A30</f>
        <v>666.6666666666666</v>
      </c>
      <c r="B31" s="59" t="s">
        <v>68</v>
      </c>
      <c r="C31" s="66" t="s">
        <v>69</v>
      </c>
      <c r="D31" s="2">
        <v>0</v>
      </c>
      <c r="E31" s="2"/>
      <c r="F31" s="63">
        <f>SUM(F29:F30)</f>
        <v>77306</v>
      </c>
      <c r="G31" s="53" t="s">
        <v>70</v>
      </c>
      <c r="H31" s="67">
        <f>H27-H29</f>
        <v>77306</v>
      </c>
      <c r="I31" s="68" t="s">
        <v>71</v>
      </c>
    </row>
    <row r="32" spans="1:9" ht="12.75">
      <c r="A32" s="53">
        <f>A31*10</f>
        <v>6666.666666666666</v>
      </c>
      <c r="B32" s="59" t="s">
        <v>72</v>
      </c>
      <c r="C32" s="18" t="s">
        <v>73</v>
      </c>
      <c r="D32" s="2">
        <f>'[1]A1500PELEVEMENT SILO S 09mars99'!M31</f>
        <v>16913</v>
      </c>
      <c r="E32" s="2"/>
      <c r="F32" s="53">
        <f>F28/4</f>
        <v>0</v>
      </c>
      <c r="G32" s="53" t="s">
        <v>74</v>
      </c>
      <c r="H32" s="2"/>
      <c r="I32" s="69">
        <v>0</v>
      </c>
    </row>
    <row r="33" spans="1:9" ht="12.75">
      <c r="A33" s="53">
        <v>17000</v>
      </c>
      <c r="B33" s="59" t="s">
        <v>75</v>
      </c>
      <c r="C33" s="18"/>
      <c r="D33" s="2"/>
      <c r="E33" s="2"/>
      <c r="F33" s="53">
        <f>F32/5</f>
        <v>0</v>
      </c>
      <c r="G33" s="53" t="s">
        <v>76</v>
      </c>
      <c r="H33" s="2"/>
      <c r="I33" s="3" t="s">
        <v>77</v>
      </c>
    </row>
    <row r="34" spans="1:9" ht="12.75">
      <c r="A34" s="53">
        <f>A33-A32</f>
        <v>10333.333333333334</v>
      </c>
      <c r="B34" s="59" t="s">
        <v>78</v>
      </c>
      <c r="C34" s="18"/>
      <c r="D34" s="2"/>
      <c r="E34" s="2"/>
      <c r="F34" s="53">
        <f>F33/6</f>
        <v>0</v>
      </c>
      <c r="G34" s="53" t="s">
        <v>79</v>
      </c>
      <c r="H34" s="2"/>
      <c r="I34" s="70">
        <f>H31-I32</f>
        <v>77306</v>
      </c>
    </row>
    <row r="35" spans="1:9" ht="12.75">
      <c r="A35" s="2"/>
      <c r="B35" s="71"/>
      <c r="C35" s="2"/>
      <c r="D35" s="2"/>
      <c r="E35" s="2"/>
      <c r="F35" s="2"/>
      <c r="G35" s="2"/>
      <c r="H35" s="2"/>
      <c r="I35" s="2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dcterms:created xsi:type="dcterms:W3CDTF">2003-11-11T07:12:35Z</dcterms:created>
  <dcterms:modified xsi:type="dcterms:W3CDTF">2003-11-11T07:14:18Z</dcterms:modified>
  <cp:category/>
  <cp:version/>
  <cp:contentType/>
  <cp:contentStatus/>
</cp:coreProperties>
</file>