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VerticalScroll="0" xWindow="5985" yWindow="65521" windowWidth="5970" windowHeight="6600" activeTab="1"/>
  </bookViews>
  <sheets>
    <sheet name="Plaque de charge" sheetId="1" r:id="rId1"/>
    <sheet name="Feuil1" sheetId="2" r:id="rId2"/>
  </sheets>
  <definedNames>
    <definedName name="base">'Feuil1'!$A$6:$W$45</definedName>
    <definedName name="plaque">'Plaque de charge'!$C$7:$F$21</definedName>
    <definedName name="plaqueinfo">'Plaque de charge'!$A$4:$K$31</definedName>
    <definedName name="_xlnm.Print_Area" localSheetId="0">'Plaque de charge'!$B$2:$K$30</definedName>
  </definedNames>
  <calcPr fullCalcOnLoad="1"/>
</workbook>
</file>

<file path=xl/comments1.xml><?xml version="1.0" encoding="utf-8"?>
<comments xmlns="http://schemas.openxmlformats.org/spreadsheetml/2006/main">
  <authors>
    <author>CIFORM 3/1</author>
  </authors>
  <commentList>
    <comment ref="G4" authorId="0">
      <text>
        <r>
          <rPr>
            <sz val="10"/>
            <rFont val="Tahoma"/>
            <family val="2"/>
          </rPr>
          <t xml:space="preserve">Sélectionnez un exercice (1 à 40) par la liste déroulante et en fonction des données qui apparaissent  ci-dessous, répondre par </t>
        </r>
        <r>
          <rPr>
            <sz val="10"/>
            <color indexed="10"/>
            <rFont val="Tahoma"/>
            <family val="2"/>
          </rPr>
          <t>OUI</t>
        </r>
        <r>
          <rPr>
            <sz val="10"/>
            <rFont val="Tahoma"/>
            <family val="2"/>
          </rPr>
          <t xml:space="preserve"> ou par </t>
        </r>
        <r>
          <rPr>
            <sz val="10"/>
            <color indexed="10"/>
            <rFont val="Tahoma"/>
            <family val="2"/>
          </rPr>
          <t>NON</t>
        </r>
        <r>
          <rPr>
            <sz val="10"/>
            <rFont val="Tahoma"/>
            <family val="2"/>
          </rPr>
          <t xml:space="preserve"> dans la cellule bleue </t>
        </r>
        <r>
          <rPr>
            <sz val="10"/>
            <color indexed="8"/>
            <rFont val="Tahoma"/>
            <family val="2"/>
          </rPr>
          <t xml:space="preserve">"Réponse".
</t>
        </r>
        <r>
          <rPr>
            <sz val="10"/>
            <rFont val="Tahoma"/>
            <family val="2"/>
          </rPr>
          <t xml:space="preserve">
Votre résultat s'affiche au dessus de la palette.</t>
        </r>
      </text>
    </comment>
  </commentList>
</comments>
</file>

<file path=xl/sharedStrings.xml><?xml version="1.0" encoding="utf-8"?>
<sst xmlns="http://schemas.openxmlformats.org/spreadsheetml/2006/main" count="113" uniqueCount="59">
  <si>
    <t>a</t>
  </si>
  <si>
    <t>b</t>
  </si>
  <si>
    <t>c</t>
  </si>
  <si>
    <t>V</t>
  </si>
  <si>
    <t>Kg</t>
  </si>
  <si>
    <t>de</t>
  </si>
  <si>
    <t>PAS POSSIBLE</t>
  </si>
  <si>
    <t>kg</t>
  </si>
  <si>
    <t>cette charge</t>
  </si>
  <si>
    <t>Jusqu'à une hauteur de levée de :</t>
  </si>
  <si>
    <t>Pour une hauteur maximale de :</t>
  </si>
  <si>
    <t>et charge trop lourde</t>
  </si>
  <si>
    <t>ATTENTION !!!!</t>
  </si>
  <si>
    <t>Hauteur d'élévation</t>
  </si>
  <si>
    <t>Mât</t>
  </si>
  <si>
    <t>I</t>
  </si>
  <si>
    <t>VOUS POUVEZ LEVER</t>
  </si>
  <si>
    <t>Problème de longueur, poids, ou hauteur d'élévation !!!</t>
  </si>
  <si>
    <t>vous pouvez lever</t>
  </si>
  <si>
    <t>CETTE CHARGE EST TROP LOURDE</t>
  </si>
  <si>
    <t>OUI</t>
  </si>
  <si>
    <t>NON</t>
  </si>
  <si>
    <t>Pouvez-vous soulever cette charge ?</t>
  </si>
  <si>
    <t>vertical</t>
  </si>
  <si>
    <t>CHARIOT</t>
  </si>
  <si>
    <t>incliné</t>
  </si>
  <si>
    <t>CHARGE</t>
  </si>
  <si>
    <t>Longueur</t>
  </si>
  <si>
    <t>position</t>
  </si>
  <si>
    <t>du mat</t>
  </si>
  <si>
    <t>hauteur</t>
  </si>
  <si>
    <t>d'élévation</t>
  </si>
  <si>
    <t>Poids de</t>
  </si>
  <si>
    <t>la charge</t>
  </si>
  <si>
    <t>EXERCICE</t>
  </si>
  <si>
    <t>Réponse</t>
  </si>
  <si>
    <t>n°</t>
  </si>
  <si>
    <t>Centre de gravité</t>
  </si>
  <si>
    <t>Mat vertical</t>
  </si>
  <si>
    <t>Mat incliné en AV</t>
  </si>
  <si>
    <t>H1</t>
  </si>
  <si>
    <t>H2</t>
  </si>
  <si>
    <t>BRAVO, BONNE REPONSE</t>
  </si>
  <si>
    <t>VOUS FAITES UNE ERREUR !!</t>
  </si>
  <si>
    <t>Mètres</t>
  </si>
  <si>
    <t>Dans la cellule Réponse, taper sur "suppr" avant de passer à un autre exercice.</t>
  </si>
  <si>
    <t>EXERCICE N°</t>
  </si>
  <si>
    <t>Incliné en avant</t>
  </si>
  <si>
    <t xml:space="preserve">Vertical </t>
  </si>
  <si>
    <t>( I )</t>
  </si>
  <si>
    <t>( V )</t>
  </si>
  <si>
    <t>Positionnez le curseur de la souris dans la cellule verte et suivre les instructions en commentaire.</t>
  </si>
  <si>
    <t>CHANGEZ DE CHARIOT ELEVATEUR</t>
  </si>
  <si>
    <t>Mètre</t>
  </si>
  <si>
    <t>Distance D en mm</t>
  </si>
  <si>
    <r>
      <t xml:space="preserve">Position du mât (vertical = </t>
    </r>
    <r>
      <rPr>
        <b/>
        <sz val="12"/>
        <color indexed="12"/>
        <rFont val="Arial"/>
        <family val="2"/>
      </rPr>
      <t>V</t>
    </r>
    <r>
      <rPr>
        <b/>
        <sz val="12"/>
        <color indexed="8"/>
        <rFont val="Arial"/>
        <family val="2"/>
      </rPr>
      <t xml:space="preserve">,  incliné AV = </t>
    </r>
    <r>
      <rPr>
        <b/>
        <sz val="12"/>
        <color indexed="17"/>
        <rFont val="Arial"/>
        <family val="2"/>
      </rPr>
      <t>I</t>
    </r>
    <r>
      <rPr>
        <b/>
        <sz val="12"/>
        <color indexed="8"/>
        <rFont val="Arial"/>
        <family val="2"/>
      </rPr>
      <t>) :</t>
    </r>
  </si>
  <si>
    <t xml:space="preserve">Longueur de la palette : </t>
  </si>
  <si>
    <t>Hauteur d'élévation :</t>
  </si>
  <si>
    <t>Poids de la charge à soulever :</t>
  </si>
</sst>
</file>

<file path=xl/styles.xml><?xml version="1.0" encoding="utf-8"?>
<styleSheet xmlns="http://schemas.openxmlformats.org/spreadsheetml/2006/main">
  <numFmts count="2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</numFmts>
  <fonts count="41">
    <font>
      <sz val="10"/>
      <name val="Arial"/>
      <family val="0"/>
    </font>
    <font>
      <sz val="10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  <font>
      <b/>
      <sz val="16"/>
      <color indexed="14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10"/>
      <color indexed="10"/>
      <name val="Tahoma"/>
      <family val="2"/>
    </font>
    <font>
      <i/>
      <sz val="12"/>
      <color indexed="13"/>
      <name val="Arial"/>
      <family val="2"/>
    </font>
    <font>
      <b/>
      <sz val="16"/>
      <color indexed="12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7"/>
      <name val="Arial"/>
      <family val="2"/>
    </font>
    <font>
      <b/>
      <sz val="10"/>
      <color indexed="12"/>
      <name val="Arial"/>
      <family val="2"/>
    </font>
    <font>
      <b/>
      <sz val="14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sz val="10"/>
      <color indexed="8"/>
      <name val="Tahoma"/>
      <family val="2"/>
    </font>
    <font>
      <sz val="12"/>
      <color indexed="17"/>
      <name val="Arial"/>
      <family val="2"/>
    </font>
    <font>
      <sz val="12"/>
      <color indexed="12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3" borderId="17" xfId="0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4" borderId="0" xfId="0" applyFill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0" fillId="5" borderId="23" xfId="0" applyFill="1" applyBorder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2" fontId="3" fillId="5" borderId="0" xfId="0" applyNumberFormat="1" applyFont="1" applyFill="1" applyAlignment="1" applyProtection="1">
      <alignment/>
      <protection/>
    </xf>
    <xf numFmtId="0" fontId="3" fillId="5" borderId="23" xfId="0" applyFont="1" applyFill="1" applyBorder="1" applyAlignment="1" applyProtection="1">
      <alignment/>
      <protection/>
    </xf>
    <xf numFmtId="2" fontId="3" fillId="5" borderId="23" xfId="0" applyNumberFormat="1" applyFont="1" applyFill="1" applyBorder="1" applyAlignment="1" applyProtection="1">
      <alignment/>
      <protection/>
    </xf>
    <xf numFmtId="0" fontId="3" fillId="5" borderId="0" xfId="0" applyFont="1" applyFill="1" applyAlignment="1" applyProtection="1">
      <alignment/>
      <protection/>
    </xf>
    <xf numFmtId="0" fontId="0" fillId="5" borderId="23" xfId="0" applyFont="1" applyFill="1" applyBorder="1" applyAlignment="1" applyProtection="1">
      <alignment/>
      <protection/>
    </xf>
    <xf numFmtId="0" fontId="14" fillId="5" borderId="23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5" borderId="24" xfId="0" applyFill="1" applyBorder="1" applyAlignment="1" applyProtection="1">
      <alignment/>
      <protection/>
    </xf>
    <xf numFmtId="0" fontId="3" fillId="5" borderId="25" xfId="0" applyFont="1" applyFill="1" applyBorder="1" applyAlignment="1" applyProtection="1">
      <alignment/>
      <protection/>
    </xf>
    <xf numFmtId="0" fontId="3" fillId="5" borderId="26" xfId="0" applyFont="1" applyFill="1" applyBorder="1" applyAlignment="1" applyProtection="1">
      <alignment/>
      <protection/>
    </xf>
    <xf numFmtId="0" fontId="8" fillId="5" borderId="0" xfId="0" applyFont="1" applyFill="1" applyAlignment="1" applyProtection="1">
      <alignment/>
      <protection/>
    </xf>
    <xf numFmtId="0" fontId="5" fillId="5" borderId="23" xfId="0" applyFont="1" applyFill="1" applyBorder="1" applyAlignment="1" applyProtection="1">
      <alignment/>
      <protection/>
    </xf>
    <xf numFmtId="0" fontId="5" fillId="5" borderId="0" xfId="0" applyFont="1" applyFill="1" applyAlignment="1" applyProtection="1">
      <alignment/>
      <protection/>
    </xf>
    <xf numFmtId="0" fontId="5" fillId="5" borderId="25" xfId="0" applyFont="1" applyFill="1" applyBorder="1" applyAlignment="1" applyProtection="1">
      <alignment/>
      <protection/>
    </xf>
    <xf numFmtId="0" fontId="5" fillId="5" borderId="26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5" borderId="24" xfId="0" applyFont="1" applyFill="1" applyBorder="1" applyAlignment="1" applyProtection="1">
      <alignment/>
      <protection/>
    </xf>
    <xf numFmtId="0" fontId="0" fillId="5" borderId="23" xfId="0" applyFill="1" applyBorder="1" applyAlignment="1" applyProtection="1">
      <alignment horizontal="center"/>
      <protection/>
    </xf>
    <xf numFmtId="0" fontId="0" fillId="6" borderId="27" xfId="0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3" fillId="7" borderId="0" xfId="0" applyFont="1" applyFill="1" applyAlignment="1" applyProtection="1">
      <alignment/>
      <protection/>
    </xf>
    <xf numFmtId="0" fontId="4" fillId="7" borderId="0" xfId="0" applyFont="1" applyFill="1" applyAlignment="1" applyProtection="1">
      <alignment/>
      <protection/>
    </xf>
    <xf numFmtId="0" fontId="5" fillId="7" borderId="0" xfId="0" applyFont="1" applyFill="1" applyAlignment="1" applyProtection="1">
      <alignment/>
      <protection/>
    </xf>
    <xf numFmtId="0" fontId="6" fillId="7" borderId="0" xfId="0" applyFont="1" applyFill="1" applyAlignment="1" applyProtection="1">
      <alignment/>
      <protection/>
    </xf>
    <xf numFmtId="0" fontId="4" fillId="7" borderId="0" xfId="0" applyFont="1" applyFill="1" applyAlignment="1" applyProtection="1">
      <alignment horizontal="center"/>
      <protection/>
    </xf>
    <xf numFmtId="0" fontId="0" fillId="7" borderId="0" xfId="0" applyFont="1" applyFill="1" applyAlignment="1" applyProtection="1">
      <alignment/>
      <protection/>
    </xf>
    <xf numFmtId="1" fontId="14" fillId="7" borderId="0" xfId="0" applyNumberFormat="1" applyFont="1" applyFill="1" applyAlignment="1" applyProtection="1">
      <alignment horizontal="center"/>
      <protection/>
    </xf>
    <xf numFmtId="0" fontId="3" fillId="7" borderId="0" xfId="0" applyFont="1" applyFill="1" applyAlignment="1" applyProtection="1">
      <alignment horizontal="center"/>
      <protection/>
    </xf>
    <xf numFmtId="0" fontId="1" fillId="7" borderId="0" xfId="0" applyFont="1" applyFill="1" applyAlignment="1" applyProtection="1">
      <alignment/>
      <protection/>
    </xf>
    <xf numFmtId="0" fontId="11" fillId="7" borderId="0" xfId="0" applyFont="1" applyFill="1" applyAlignment="1" applyProtection="1">
      <alignment/>
      <protection/>
    </xf>
    <xf numFmtId="1" fontId="19" fillId="7" borderId="0" xfId="0" applyNumberFormat="1" applyFont="1" applyFill="1" applyAlignment="1" applyProtection="1">
      <alignment horizontal="center"/>
      <protection/>
    </xf>
    <xf numFmtId="2" fontId="15" fillId="7" borderId="0" xfId="0" applyNumberFormat="1" applyFont="1" applyFill="1" applyAlignment="1" applyProtection="1">
      <alignment horizontal="left"/>
      <protection/>
    </xf>
    <xf numFmtId="0" fontId="7" fillId="7" borderId="0" xfId="0" applyFont="1" applyFill="1" applyAlignment="1" applyProtection="1">
      <alignment/>
      <protection/>
    </xf>
    <xf numFmtId="0" fontId="9" fillId="7" borderId="0" xfId="0" applyFont="1" applyFill="1" applyAlignment="1" applyProtection="1">
      <alignment/>
      <protection/>
    </xf>
    <xf numFmtId="0" fontId="18" fillId="7" borderId="0" xfId="0" applyFont="1" applyFill="1" applyAlignment="1" applyProtection="1">
      <alignment horizontal="center"/>
      <protection/>
    </xf>
    <xf numFmtId="0" fontId="10" fillId="7" borderId="0" xfId="0" applyFont="1" applyFill="1" applyAlignment="1" applyProtection="1">
      <alignment/>
      <protection/>
    </xf>
    <xf numFmtId="0" fontId="20" fillId="7" borderId="0" xfId="0" applyFont="1" applyFill="1" applyAlignment="1" applyProtection="1">
      <alignment horizontal="center"/>
      <protection/>
    </xf>
    <xf numFmtId="0" fontId="2" fillId="7" borderId="0" xfId="0" applyFont="1" applyFill="1" applyAlignment="1" applyProtection="1">
      <alignment/>
      <protection/>
    </xf>
    <xf numFmtId="0" fontId="21" fillId="7" borderId="0" xfId="0" applyFont="1" applyFill="1" applyAlignment="1" applyProtection="1">
      <alignment/>
      <protection/>
    </xf>
    <xf numFmtId="0" fontId="22" fillId="7" borderId="0" xfId="0" applyFont="1" applyFill="1" applyAlignment="1" applyProtection="1">
      <alignment/>
      <protection/>
    </xf>
    <xf numFmtId="0" fontId="23" fillId="7" borderId="0" xfId="0" applyFont="1" applyFill="1" applyAlignment="1" applyProtection="1">
      <alignment/>
      <protection/>
    </xf>
    <xf numFmtId="2" fontId="24" fillId="7" borderId="0" xfId="0" applyNumberFormat="1" applyFont="1" applyFill="1" applyAlignment="1" applyProtection="1">
      <alignment horizontal="center"/>
      <protection/>
    </xf>
    <xf numFmtId="0" fontId="25" fillId="7" borderId="0" xfId="0" applyFont="1" applyFill="1" applyAlignment="1" applyProtection="1">
      <alignment/>
      <protection/>
    </xf>
    <xf numFmtId="2" fontId="24" fillId="7" borderId="0" xfId="0" applyNumberFormat="1" applyFont="1" applyFill="1" applyAlignment="1" applyProtection="1">
      <alignment horizontal="right"/>
      <protection/>
    </xf>
    <xf numFmtId="2" fontId="26" fillId="7" borderId="0" xfId="0" applyNumberFormat="1" applyFont="1" applyFill="1" applyAlignment="1" applyProtection="1">
      <alignment horizontal="left"/>
      <protection/>
    </xf>
    <xf numFmtId="2" fontId="27" fillId="7" borderId="0" xfId="0" applyNumberFormat="1" applyFont="1" applyFill="1" applyAlignment="1" applyProtection="1">
      <alignment horizontal="right"/>
      <protection/>
    </xf>
    <xf numFmtId="2" fontId="28" fillId="7" borderId="0" xfId="0" applyNumberFormat="1" applyFont="1" applyFill="1" applyAlignment="1" applyProtection="1">
      <alignment horizontal="left"/>
      <protection/>
    </xf>
    <xf numFmtId="2" fontId="14" fillId="7" borderId="0" xfId="0" applyNumberFormat="1" applyFont="1" applyFill="1" applyAlignment="1" applyProtection="1">
      <alignment horizontal="center"/>
      <protection/>
    </xf>
    <xf numFmtId="0" fontId="11" fillId="8" borderId="28" xfId="0" applyFont="1" applyFill="1" applyBorder="1" applyAlignment="1" applyProtection="1">
      <alignment horizontal="center"/>
      <protection locked="0"/>
    </xf>
    <xf numFmtId="0" fontId="29" fillId="7" borderId="0" xfId="0" applyFont="1" applyFill="1" applyAlignment="1" applyProtection="1">
      <alignment/>
      <protection/>
    </xf>
    <xf numFmtId="0" fontId="30" fillId="7" borderId="0" xfId="0" applyFont="1" applyFill="1" applyAlignment="1" applyProtection="1">
      <alignment/>
      <protection/>
    </xf>
    <xf numFmtId="0" fontId="31" fillId="7" borderId="0" xfId="0" applyFont="1" applyFill="1" applyAlignment="1" applyProtection="1">
      <alignment/>
      <protection/>
    </xf>
    <xf numFmtId="0" fontId="32" fillId="7" borderId="0" xfId="0" applyFont="1" applyFill="1" applyAlignment="1" applyProtection="1">
      <alignment horizontal="center"/>
      <protection/>
    </xf>
    <xf numFmtId="0" fontId="33" fillId="7" borderId="0" xfId="0" applyFont="1" applyFill="1" applyAlignment="1" applyProtection="1">
      <alignment/>
      <protection/>
    </xf>
    <xf numFmtId="0" fontId="34" fillId="7" borderId="0" xfId="0" applyFont="1" applyFill="1" applyAlignment="1" applyProtection="1">
      <alignment horizontal="center"/>
      <protection/>
    </xf>
    <xf numFmtId="0" fontId="11" fillId="7" borderId="0" xfId="0" applyFont="1" applyFill="1" applyAlignment="1" applyProtection="1">
      <alignment horizontal="left"/>
      <protection/>
    </xf>
    <xf numFmtId="1" fontId="32" fillId="7" borderId="0" xfId="0" applyNumberFormat="1" applyFont="1" applyFill="1" applyAlignment="1" applyProtection="1">
      <alignment horizontal="center"/>
      <protection/>
    </xf>
    <xf numFmtId="0" fontId="29" fillId="7" borderId="0" xfId="0" applyFont="1" applyFill="1" applyAlignment="1" applyProtection="1">
      <alignment horizontal="left"/>
      <protection/>
    </xf>
    <xf numFmtId="0" fontId="35" fillId="9" borderId="29" xfId="0" applyFont="1" applyFill="1" applyBorder="1" applyAlignment="1" applyProtection="1">
      <alignment horizontal="center"/>
      <protection locked="0"/>
    </xf>
    <xf numFmtId="0" fontId="0" fillId="7" borderId="0" xfId="0" applyFont="1" applyFill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1" fontId="19" fillId="7" borderId="0" xfId="0" applyNumberFormat="1" applyFont="1" applyFill="1" applyAlignment="1" applyProtection="1">
      <alignment horizontal="center" vertical="top"/>
      <protection/>
    </xf>
    <xf numFmtId="0" fontId="0" fillId="7" borderId="0" xfId="0" applyFont="1" applyFill="1" applyAlignment="1" applyProtection="1">
      <alignment vertical="top"/>
      <protection/>
    </xf>
    <xf numFmtId="0" fontId="37" fillId="7" borderId="0" xfId="0" applyFont="1" applyFill="1" applyAlignment="1" applyProtection="1">
      <alignment horizontal="center"/>
      <protection/>
    </xf>
    <xf numFmtId="0" fontId="38" fillId="7" borderId="0" xfId="0" applyFont="1" applyFill="1" applyAlignment="1" applyProtection="1">
      <alignment horizontal="center"/>
      <protection/>
    </xf>
    <xf numFmtId="0" fontId="0" fillId="7" borderId="0" xfId="0" applyFont="1" applyFill="1" applyAlignment="1" applyProtection="1">
      <alignment horizontal="left"/>
      <protection/>
    </xf>
    <xf numFmtId="0" fontId="11" fillId="5" borderId="23" xfId="0" applyFont="1" applyFill="1" applyBorder="1" applyAlignment="1" applyProtection="1">
      <alignment horizontal="center"/>
      <protection/>
    </xf>
    <xf numFmtId="0" fontId="13" fillId="5" borderId="23" xfId="0" applyFont="1" applyFill="1" applyBorder="1" applyAlignment="1" applyProtection="1">
      <alignment horizontal="center"/>
      <protection/>
    </xf>
    <xf numFmtId="0" fontId="3" fillId="5" borderId="23" xfId="0" applyFont="1" applyFill="1" applyBorder="1" applyAlignment="1" applyProtection="1">
      <alignment horizontal="center"/>
      <protection/>
    </xf>
    <xf numFmtId="0" fontId="12" fillId="5" borderId="23" xfId="0" applyFont="1" applyFill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21" fillId="7" borderId="0" xfId="0" applyFont="1" applyFill="1" applyAlignment="1" applyProtection="1">
      <alignment horizontal="center"/>
      <protection/>
    </xf>
    <xf numFmtId="0" fontId="29" fillId="7" borderId="0" xfId="0" applyFont="1" applyFill="1" applyAlignment="1" applyProtection="1">
      <alignment horizontal="center"/>
      <protection/>
    </xf>
    <xf numFmtId="0" fontId="28" fillId="7" borderId="0" xfId="0" applyFont="1" applyFill="1" applyBorder="1" applyAlignment="1" applyProtection="1">
      <alignment horizontal="center"/>
      <protection/>
    </xf>
    <xf numFmtId="0" fontId="11" fillId="7" borderId="0" xfId="0" applyFont="1" applyFill="1" applyAlignment="1" applyProtection="1">
      <alignment horizontal="center"/>
      <protection/>
    </xf>
    <xf numFmtId="0" fontId="15" fillId="2" borderId="21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border>
        <left style="thin">
          <color rgb="FF0000FF"/>
        </left>
        <right style="thin">
          <color rgb="FF00FFFF"/>
        </right>
        <top style="thin"/>
        <bottom style="thin">
          <color rgb="FF00FFFF"/>
        </bottom>
      </border>
    </dxf>
    <dxf>
      <font>
        <b/>
        <i val="0"/>
        <color rgb="FFFF0000"/>
      </font>
      <border>
        <left style="thin">
          <color rgb="FF0000FF"/>
        </left>
        <right style="thin">
          <color rgb="FF00FFFF"/>
        </right>
        <top style="thin"/>
        <bottom style="thin">
          <color rgb="FF00FFFF"/>
        </bottom>
      </border>
    </dxf>
    <dxf>
      <font>
        <b/>
        <i val="0"/>
        <color rgb="FF0000FF"/>
      </font>
      <border/>
    </dxf>
    <dxf>
      <font>
        <b/>
        <i val="0"/>
        <color rgb="FF008000"/>
      </font>
      <border/>
    </dxf>
    <dxf>
      <font>
        <b/>
        <i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1171575</xdr:colOff>
      <xdr:row>27</xdr:row>
      <xdr:rowOff>152400</xdr:rowOff>
    </xdr:from>
    <xdr:to>
      <xdr:col>7</xdr:col>
      <xdr:colOff>1390650</xdr:colOff>
      <xdr:row>27</xdr:row>
      <xdr:rowOff>190500</xdr:rowOff>
    </xdr:to>
    <xdr:sp>
      <xdr:nvSpPr>
        <xdr:cNvPr id="1" name="Rectangle 35"/>
        <xdr:cNvSpPr>
          <a:spLocks/>
        </xdr:cNvSpPr>
      </xdr:nvSpPr>
      <xdr:spPr>
        <a:xfrm>
          <a:off x="6981825" y="5276850"/>
          <a:ext cx="219075" cy="3810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27</xdr:row>
      <xdr:rowOff>152400</xdr:rowOff>
    </xdr:from>
    <xdr:to>
      <xdr:col>7</xdr:col>
      <xdr:colOff>723900</xdr:colOff>
      <xdr:row>27</xdr:row>
      <xdr:rowOff>190500</xdr:rowOff>
    </xdr:to>
    <xdr:sp>
      <xdr:nvSpPr>
        <xdr:cNvPr id="2" name="Rectangle 40"/>
        <xdr:cNvSpPr>
          <a:spLocks/>
        </xdr:cNvSpPr>
      </xdr:nvSpPr>
      <xdr:spPr>
        <a:xfrm>
          <a:off x="6315075" y="5276850"/>
          <a:ext cx="219075" cy="3810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20</xdr:row>
      <xdr:rowOff>114300</xdr:rowOff>
    </xdr:from>
    <xdr:to>
      <xdr:col>7</xdr:col>
      <xdr:colOff>2000250</xdr:colOff>
      <xdr:row>21</xdr:row>
      <xdr:rowOff>133350</xdr:rowOff>
    </xdr:to>
    <xdr:sp>
      <xdr:nvSpPr>
        <xdr:cNvPr id="3" name="Rectangle 41"/>
        <xdr:cNvSpPr>
          <a:spLocks/>
        </xdr:cNvSpPr>
      </xdr:nvSpPr>
      <xdr:spPr>
        <a:xfrm>
          <a:off x="6353175" y="3848100"/>
          <a:ext cx="14573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1562100</xdr:colOff>
      <xdr:row>20</xdr:row>
      <xdr:rowOff>28575</xdr:rowOff>
    </xdr:from>
    <xdr:to>
      <xdr:col>7</xdr:col>
      <xdr:colOff>1762125</xdr:colOff>
      <xdr:row>20</xdr:row>
      <xdr:rowOff>180975</xdr:rowOff>
    </xdr:to>
    <xdr:sp>
      <xdr:nvSpPr>
        <xdr:cNvPr id="4" name="Rectangle 42"/>
        <xdr:cNvSpPr>
          <a:spLocks/>
        </xdr:cNvSpPr>
      </xdr:nvSpPr>
      <xdr:spPr>
        <a:xfrm>
          <a:off x="7372350" y="3762375"/>
          <a:ext cx="200025" cy="15240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885825</xdr:colOff>
      <xdr:row>20</xdr:row>
      <xdr:rowOff>28575</xdr:rowOff>
    </xdr:from>
    <xdr:to>
      <xdr:col>7</xdr:col>
      <xdr:colOff>1114425</xdr:colOff>
      <xdr:row>20</xdr:row>
      <xdr:rowOff>190500</xdr:rowOff>
    </xdr:to>
    <xdr:sp>
      <xdr:nvSpPr>
        <xdr:cNvPr id="5" name="Rectangle 43"/>
        <xdr:cNvSpPr>
          <a:spLocks/>
        </xdr:cNvSpPr>
      </xdr:nvSpPr>
      <xdr:spPr>
        <a:xfrm>
          <a:off x="6696075" y="3762375"/>
          <a:ext cx="228600" cy="161925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7</xdr:row>
      <xdr:rowOff>9525</xdr:rowOff>
    </xdr:from>
    <xdr:to>
      <xdr:col>5</xdr:col>
      <xdr:colOff>533400</xdr:colOff>
      <xdr:row>9</xdr:row>
      <xdr:rowOff>85725</xdr:rowOff>
    </xdr:to>
    <xdr:sp>
      <xdr:nvSpPr>
        <xdr:cNvPr id="6" name="Line 1"/>
        <xdr:cNvSpPr>
          <a:spLocks/>
        </xdr:cNvSpPr>
      </xdr:nvSpPr>
      <xdr:spPr>
        <a:xfrm>
          <a:off x="2409825" y="1095375"/>
          <a:ext cx="1971675" cy="5334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9</xdr:row>
      <xdr:rowOff>38100</xdr:rowOff>
    </xdr:from>
    <xdr:to>
      <xdr:col>5</xdr:col>
      <xdr:colOff>561975</xdr:colOff>
      <xdr:row>11</xdr:row>
      <xdr:rowOff>104775</xdr:rowOff>
    </xdr:to>
    <xdr:sp>
      <xdr:nvSpPr>
        <xdr:cNvPr id="7" name="Line 2"/>
        <xdr:cNvSpPr>
          <a:spLocks/>
        </xdr:cNvSpPr>
      </xdr:nvSpPr>
      <xdr:spPr>
        <a:xfrm>
          <a:off x="2400300" y="1581150"/>
          <a:ext cx="2009775" cy="495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828675</xdr:colOff>
      <xdr:row>5</xdr:row>
      <xdr:rowOff>66675</xdr:rowOff>
    </xdr:from>
    <xdr:to>
      <xdr:col>2</xdr:col>
      <xdr:colOff>933450</xdr:colOff>
      <xdr:row>13</xdr:row>
      <xdr:rowOff>28575</xdr:rowOff>
    </xdr:to>
    <xdr:sp>
      <xdr:nvSpPr>
        <xdr:cNvPr id="8" name="Rectangle 3"/>
        <xdr:cNvSpPr>
          <a:spLocks/>
        </xdr:cNvSpPr>
      </xdr:nvSpPr>
      <xdr:spPr>
        <a:xfrm>
          <a:off x="1609725" y="695325"/>
          <a:ext cx="104775" cy="1685925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942975</xdr:colOff>
      <xdr:row>12</xdr:row>
      <xdr:rowOff>180975</xdr:rowOff>
    </xdr:from>
    <xdr:to>
      <xdr:col>5</xdr:col>
      <xdr:colOff>828675</xdr:colOff>
      <xdr:row>13</xdr:row>
      <xdr:rowOff>19050</xdr:rowOff>
    </xdr:to>
    <xdr:sp>
      <xdr:nvSpPr>
        <xdr:cNvPr id="9" name="Rectangle 4"/>
        <xdr:cNvSpPr>
          <a:spLocks/>
        </xdr:cNvSpPr>
      </xdr:nvSpPr>
      <xdr:spPr>
        <a:xfrm>
          <a:off x="1724025" y="2343150"/>
          <a:ext cx="2952750" cy="2857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17</xdr:row>
      <xdr:rowOff>28575</xdr:rowOff>
    </xdr:from>
    <xdr:to>
      <xdr:col>5</xdr:col>
      <xdr:colOff>571500</xdr:colOff>
      <xdr:row>19</xdr:row>
      <xdr:rowOff>57150</xdr:rowOff>
    </xdr:to>
    <xdr:sp>
      <xdr:nvSpPr>
        <xdr:cNvPr id="10" name="Line 5"/>
        <xdr:cNvSpPr>
          <a:spLocks/>
        </xdr:cNvSpPr>
      </xdr:nvSpPr>
      <xdr:spPr>
        <a:xfrm>
          <a:off x="2438400" y="3162300"/>
          <a:ext cx="1981200" cy="42862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19</xdr:row>
      <xdr:rowOff>38100</xdr:rowOff>
    </xdr:from>
    <xdr:to>
      <xdr:col>5</xdr:col>
      <xdr:colOff>571500</xdr:colOff>
      <xdr:row>21</xdr:row>
      <xdr:rowOff>66675</xdr:rowOff>
    </xdr:to>
    <xdr:sp>
      <xdr:nvSpPr>
        <xdr:cNvPr id="11" name="Line 6"/>
        <xdr:cNvSpPr>
          <a:spLocks/>
        </xdr:cNvSpPr>
      </xdr:nvSpPr>
      <xdr:spPr>
        <a:xfrm>
          <a:off x="2457450" y="3571875"/>
          <a:ext cx="1962150" cy="4286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27</xdr:row>
      <xdr:rowOff>114300</xdr:rowOff>
    </xdr:from>
    <xdr:to>
      <xdr:col>7</xdr:col>
      <xdr:colOff>409575</xdr:colOff>
      <xdr:row>28</xdr:row>
      <xdr:rowOff>28575</xdr:rowOff>
    </xdr:to>
    <xdr:sp>
      <xdr:nvSpPr>
        <xdr:cNvPr id="12" name="Rectangle 7"/>
        <xdr:cNvSpPr>
          <a:spLocks/>
        </xdr:cNvSpPr>
      </xdr:nvSpPr>
      <xdr:spPr>
        <a:xfrm>
          <a:off x="6029325" y="5238750"/>
          <a:ext cx="190500" cy="14287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800100</xdr:colOff>
      <xdr:row>27</xdr:row>
      <xdr:rowOff>104775</xdr:rowOff>
    </xdr:from>
    <xdr:to>
      <xdr:col>7</xdr:col>
      <xdr:colOff>990600</xdr:colOff>
      <xdr:row>28</xdr:row>
      <xdr:rowOff>19050</xdr:rowOff>
    </xdr:to>
    <xdr:sp>
      <xdr:nvSpPr>
        <xdr:cNvPr id="13" name="Rectangle 9"/>
        <xdr:cNvSpPr>
          <a:spLocks/>
        </xdr:cNvSpPr>
      </xdr:nvSpPr>
      <xdr:spPr>
        <a:xfrm>
          <a:off x="6610350" y="5229225"/>
          <a:ext cx="190500" cy="14287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1533525</xdr:colOff>
      <xdr:row>27</xdr:row>
      <xdr:rowOff>114300</xdr:rowOff>
    </xdr:from>
    <xdr:to>
      <xdr:col>7</xdr:col>
      <xdr:colOff>1724025</xdr:colOff>
      <xdr:row>28</xdr:row>
      <xdr:rowOff>28575</xdr:rowOff>
    </xdr:to>
    <xdr:sp>
      <xdr:nvSpPr>
        <xdr:cNvPr id="14" name="Rectangle 10"/>
        <xdr:cNvSpPr>
          <a:spLocks/>
        </xdr:cNvSpPr>
      </xdr:nvSpPr>
      <xdr:spPr>
        <a:xfrm>
          <a:off x="7343775" y="5238750"/>
          <a:ext cx="190500" cy="142875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27</xdr:row>
      <xdr:rowOff>66675</xdr:rowOff>
    </xdr:from>
    <xdr:to>
      <xdr:col>7</xdr:col>
      <xdr:colOff>1724025</xdr:colOff>
      <xdr:row>27</xdr:row>
      <xdr:rowOff>114300</xdr:rowOff>
    </xdr:to>
    <xdr:sp>
      <xdr:nvSpPr>
        <xdr:cNvPr id="15" name="Rectangle 11"/>
        <xdr:cNvSpPr>
          <a:spLocks/>
        </xdr:cNvSpPr>
      </xdr:nvSpPr>
      <xdr:spPr>
        <a:xfrm>
          <a:off x="6029325" y="5191125"/>
          <a:ext cx="1504950" cy="47625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25</xdr:row>
      <xdr:rowOff>219075</xdr:rowOff>
    </xdr:from>
    <xdr:to>
      <xdr:col>7</xdr:col>
      <xdr:colOff>723900</xdr:colOff>
      <xdr:row>27</xdr:row>
      <xdr:rowOff>57150</xdr:rowOff>
    </xdr:to>
    <xdr:sp>
      <xdr:nvSpPr>
        <xdr:cNvPr id="16" name="Rectangle 12"/>
        <xdr:cNvSpPr>
          <a:spLocks/>
        </xdr:cNvSpPr>
      </xdr:nvSpPr>
      <xdr:spPr>
        <a:xfrm>
          <a:off x="6029325" y="4886325"/>
          <a:ext cx="504825" cy="2952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25</xdr:row>
      <xdr:rowOff>219075</xdr:rowOff>
    </xdr:from>
    <xdr:to>
      <xdr:col>7</xdr:col>
      <xdr:colOff>1238250</xdr:colOff>
      <xdr:row>27</xdr:row>
      <xdr:rowOff>57150</xdr:rowOff>
    </xdr:to>
    <xdr:sp>
      <xdr:nvSpPr>
        <xdr:cNvPr id="17" name="Rectangle 13"/>
        <xdr:cNvSpPr>
          <a:spLocks/>
        </xdr:cNvSpPr>
      </xdr:nvSpPr>
      <xdr:spPr>
        <a:xfrm>
          <a:off x="6543675" y="4886325"/>
          <a:ext cx="504825" cy="2952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1266825</xdr:colOff>
      <xdr:row>25</xdr:row>
      <xdr:rowOff>219075</xdr:rowOff>
    </xdr:from>
    <xdr:to>
      <xdr:col>7</xdr:col>
      <xdr:colOff>1714500</xdr:colOff>
      <xdr:row>27</xdr:row>
      <xdr:rowOff>57150</xdr:rowOff>
    </xdr:to>
    <xdr:sp>
      <xdr:nvSpPr>
        <xdr:cNvPr id="18" name="Rectangle 14"/>
        <xdr:cNvSpPr>
          <a:spLocks/>
        </xdr:cNvSpPr>
      </xdr:nvSpPr>
      <xdr:spPr>
        <a:xfrm>
          <a:off x="7077075" y="4886325"/>
          <a:ext cx="447675" cy="2952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23</xdr:row>
      <xdr:rowOff>57150</xdr:rowOff>
    </xdr:from>
    <xdr:to>
      <xdr:col>7</xdr:col>
      <xdr:colOff>1905000</xdr:colOff>
      <xdr:row>25</xdr:row>
      <xdr:rowOff>38100</xdr:rowOff>
    </xdr:to>
    <xdr:sp>
      <xdr:nvSpPr>
        <xdr:cNvPr id="19" name="Rectangle 15"/>
        <xdr:cNvSpPr>
          <a:spLocks/>
        </xdr:cNvSpPr>
      </xdr:nvSpPr>
      <xdr:spPr>
        <a:xfrm>
          <a:off x="6229350" y="4371975"/>
          <a:ext cx="1485900" cy="3333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7</xdr:col>
      <xdr:colOff>219075</xdr:colOff>
      <xdr:row>24</xdr:row>
      <xdr:rowOff>123825</xdr:rowOff>
    </xdr:from>
    <xdr:to>
      <xdr:col>7</xdr:col>
      <xdr:colOff>1724025</xdr:colOff>
      <xdr:row>25</xdr:row>
      <xdr:rowOff>190500</xdr:rowOff>
    </xdr:to>
    <xdr:sp>
      <xdr:nvSpPr>
        <xdr:cNvPr id="20" name="Rectangle 16"/>
        <xdr:cNvSpPr>
          <a:spLocks/>
        </xdr:cNvSpPr>
      </xdr:nvSpPr>
      <xdr:spPr>
        <a:xfrm>
          <a:off x="6029325" y="4600575"/>
          <a:ext cx="1504950" cy="2571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22</xdr:row>
      <xdr:rowOff>85725</xdr:rowOff>
    </xdr:from>
    <xdr:to>
      <xdr:col>7</xdr:col>
      <xdr:colOff>666750</xdr:colOff>
      <xdr:row>24</xdr:row>
      <xdr:rowOff>104775</xdr:rowOff>
    </xdr:to>
    <xdr:sp>
      <xdr:nvSpPr>
        <xdr:cNvPr id="21" name="Rectangle 17"/>
        <xdr:cNvSpPr>
          <a:spLocks/>
        </xdr:cNvSpPr>
      </xdr:nvSpPr>
      <xdr:spPr>
        <a:xfrm>
          <a:off x="6029325" y="4210050"/>
          <a:ext cx="447675" cy="371475"/>
        </a:xfrm>
        <a:prstGeom prst="rect">
          <a:avLst/>
        </a:prstGeom>
        <a:solidFill>
          <a:srgbClr val="FFCC99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695325</xdr:colOff>
      <xdr:row>22</xdr:row>
      <xdr:rowOff>85725</xdr:rowOff>
    </xdr:from>
    <xdr:to>
      <xdr:col>7</xdr:col>
      <xdr:colOff>1228725</xdr:colOff>
      <xdr:row>24</xdr:row>
      <xdr:rowOff>104775</xdr:rowOff>
    </xdr:to>
    <xdr:sp>
      <xdr:nvSpPr>
        <xdr:cNvPr id="22" name="Rectangle 19"/>
        <xdr:cNvSpPr>
          <a:spLocks/>
        </xdr:cNvSpPr>
      </xdr:nvSpPr>
      <xdr:spPr>
        <a:xfrm>
          <a:off x="6505575" y="4210050"/>
          <a:ext cx="533400" cy="3714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1257300</xdr:colOff>
      <xdr:row>22</xdr:row>
      <xdr:rowOff>85725</xdr:rowOff>
    </xdr:from>
    <xdr:to>
      <xdr:col>7</xdr:col>
      <xdr:colOff>1714500</xdr:colOff>
      <xdr:row>24</xdr:row>
      <xdr:rowOff>104775</xdr:rowOff>
    </xdr:to>
    <xdr:sp>
      <xdr:nvSpPr>
        <xdr:cNvPr id="23" name="Rectangle 20"/>
        <xdr:cNvSpPr>
          <a:spLocks/>
        </xdr:cNvSpPr>
      </xdr:nvSpPr>
      <xdr:spPr>
        <a:xfrm>
          <a:off x="7067550" y="4210050"/>
          <a:ext cx="457200" cy="3714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1438275</xdr:colOff>
      <xdr:row>20</xdr:row>
      <xdr:rowOff>152400</xdr:rowOff>
    </xdr:from>
    <xdr:to>
      <xdr:col>7</xdr:col>
      <xdr:colOff>1781175</xdr:colOff>
      <xdr:row>22</xdr:row>
      <xdr:rowOff>95250</xdr:rowOff>
    </xdr:to>
    <xdr:sp>
      <xdr:nvSpPr>
        <xdr:cNvPr id="24" name="Line 22"/>
        <xdr:cNvSpPr>
          <a:spLocks/>
        </xdr:cNvSpPr>
      </xdr:nvSpPr>
      <xdr:spPr>
        <a:xfrm flipH="1">
          <a:off x="7248525" y="3886200"/>
          <a:ext cx="342900" cy="3333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1447800</xdr:colOff>
      <xdr:row>22</xdr:row>
      <xdr:rowOff>104775</xdr:rowOff>
    </xdr:from>
    <xdr:to>
      <xdr:col>7</xdr:col>
      <xdr:colOff>1447800</xdr:colOff>
      <xdr:row>27</xdr:row>
      <xdr:rowOff>114300</xdr:rowOff>
    </xdr:to>
    <xdr:sp>
      <xdr:nvSpPr>
        <xdr:cNvPr id="25" name="Line 23"/>
        <xdr:cNvSpPr>
          <a:spLocks/>
        </xdr:cNvSpPr>
      </xdr:nvSpPr>
      <xdr:spPr>
        <a:xfrm>
          <a:off x="7258050" y="4229100"/>
          <a:ext cx="0" cy="10096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22</xdr:row>
      <xdr:rowOff>104775</xdr:rowOff>
    </xdr:from>
    <xdr:to>
      <xdr:col>7</xdr:col>
      <xdr:colOff>561975</xdr:colOff>
      <xdr:row>27</xdr:row>
      <xdr:rowOff>114300</xdr:rowOff>
    </xdr:to>
    <xdr:sp>
      <xdr:nvSpPr>
        <xdr:cNvPr id="26" name="Line 24"/>
        <xdr:cNvSpPr>
          <a:spLocks/>
        </xdr:cNvSpPr>
      </xdr:nvSpPr>
      <xdr:spPr>
        <a:xfrm>
          <a:off x="6372225" y="4229100"/>
          <a:ext cx="0" cy="10096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20</xdr:row>
      <xdr:rowOff>152400</xdr:rowOff>
    </xdr:from>
    <xdr:to>
      <xdr:col>7</xdr:col>
      <xdr:colOff>904875</xdr:colOff>
      <xdr:row>22</xdr:row>
      <xdr:rowOff>95250</xdr:rowOff>
    </xdr:to>
    <xdr:sp>
      <xdr:nvSpPr>
        <xdr:cNvPr id="27" name="Line 25"/>
        <xdr:cNvSpPr>
          <a:spLocks/>
        </xdr:cNvSpPr>
      </xdr:nvSpPr>
      <xdr:spPr>
        <a:xfrm flipH="1">
          <a:off x="6372225" y="3886200"/>
          <a:ext cx="342900" cy="3333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11</xdr:row>
      <xdr:rowOff>38100</xdr:rowOff>
    </xdr:from>
    <xdr:to>
      <xdr:col>4</xdr:col>
      <xdr:colOff>419100</xdr:colOff>
      <xdr:row>16</xdr:row>
      <xdr:rowOff>28575</xdr:rowOff>
    </xdr:to>
    <xdr:sp>
      <xdr:nvSpPr>
        <xdr:cNvPr id="28" name="Line 27"/>
        <xdr:cNvSpPr>
          <a:spLocks/>
        </xdr:cNvSpPr>
      </xdr:nvSpPr>
      <xdr:spPr>
        <a:xfrm>
          <a:off x="3429000" y="200977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12</xdr:row>
      <xdr:rowOff>161925</xdr:rowOff>
    </xdr:from>
    <xdr:to>
      <xdr:col>2</xdr:col>
      <xdr:colOff>904875</xdr:colOff>
      <xdr:row>13</xdr:row>
      <xdr:rowOff>142875</xdr:rowOff>
    </xdr:to>
    <xdr:sp>
      <xdr:nvSpPr>
        <xdr:cNvPr id="29" name="AutoShape 47"/>
        <xdr:cNvSpPr>
          <a:spLocks/>
        </xdr:cNvSpPr>
      </xdr:nvSpPr>
      <xdr:spPr>
        <a:xfrm rot="19526546">
          <a:off x="1362075" y="2324100"/>
          <a:ext cx="323850" cy="171450"/>
        </a:xfrm>
        <a:prstGeom prst="flowChartOnlineStorag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11</xdr:row>
      <xdr:rowOff>123825</xdr:rowOff>
    </xdr:from>
    <xdr:to>
      <xdr:col>6</xdr:col>
      <xdr:colOff>323850</xdr:colOff>
      <xdr:row>14</xdr:row>
      <xdr:rowOff>0</xdr:rowOff>
    </xdr:to>
    <xdr:sp>
      <xdr:nvSpPr>
        <xdr:cNvPr id="30" name="Polygon 51"/>
        <xdr:cNvSpPr>
          <a:spLocks/>
        </xdr:cNvSpPr>
      </xdr:nvSpPr>
      <xdr:spPr>
        <a:xfrm>
          <a:off x="4524375" y="2095500"/>
          <a:ext cx="828675" cy="419100"/>
        </a:xfrm>
        <a:custGeom>
          <a:pathLst>
            <a:path h="51" w="58">
              <a:moveTo>
                <a:pt x="12" y="6"/>
              </a:moveTo>
              <a:cubicBezTo>
                <a:pt x="18" y="8"/>
                <a:pt x="18" y="8"/>
                <a:pt x="23" y="10"/>
              </a:cubicBezTo>
              <a:cubicBezTo>
                <a:pt x="26" y="13"/>
                <a:pt x="29" y="15"/>
                <a:pt x="32" y="18"/>
              </a:cubicBezTo>
              <a:cubicBezTo>
                <a:pt x="31" y="23"/>
                <a:pt x="26" y="28"/>
                <a:pt x="21" y="30"/>
              </a:cubicBezTo>
              <a:cubicBezTo>
                <a:pt x="16" y="35"/>
                <a:pt x="6" y="35"/>
                <a:pt x="0" y="41"/>
              </a:cubicBezTo>
              <a:cubicBezTo>
                <a:pt x="1" y="50"/>
                <a:pt x="1" y="48"/>
                <a:pt x="8" y="51"/>
              </a:cubicBezTo>
              <a:cubicBezTo>
                <a:pt x="19" y="50"/>
                <a:pt x="29" y="50"/>
                <a:pt x="40" y="49"/>
              </a:cubicBezTo>
              <a:cubicBezTo>
                <a:pt x="42" y="49"/>
                <a:pt x="46" y="47"/>
                <a:pt x="46" y="47"/>
              </a:cubicBezTo>
              <a:cubicBezTo>
                <a:pt x="47" y="45"/>
                <a:pt x="48" y="44"/>
                <a:pt x="50" y="43"/>
              </a:cubicBezTo>
              <a:cubicBezTo>
                <a:pt x="53" y="37"/>
                <a:pt x="54" y="30"/>
                <a:pt x="58" y="25"/>
              </a:cubicBezTo>
              <a:cubicBezTo>
                <a:pt x="56" y="9"/>
                <a:pt x="57" y="7"/>
                <a:pt x="43" y="4"/>
              </a:cubicBezTo>
              <a:cubicBezTo>
                <a:pt x="41" y="0"/>
                <a:pt x="33" y="1"/>
                <a:pt x="29" y="0"/>
              </a:cubicBezTo>
              <a:cubicBezTo>
                <a:pt x="25" y="0"/>
                <a:pt x="20" y="0"/>
                <a:pt x="16" y="1"/>
              </a:cubicBezTo>
              <a:cubicBezTo>
                <a:pt x="14" y="2"/>
                <a:pt x="12" y="6"/>
                <a:pt x="12" y="6"/>
              </a:cubicBez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1257300</xdr:colOff>
      <xdr:row>7</xdr:row>
      <xdr:rowOff>9525</xdr:rowOff>
    </xdr:from>
    <xdr:to>
      <xdr:col>3</xdr:col>
      <xdr:colOff>257175</xdr:colOff>
      <xdr:row>7</xdr:row>
      <xdr:rowOff>9525</xdr:rowOff>
    </xdr:to>
    <xdr:sp>
      <xdr:nvSpPr>
        <xdr:cNvPr id="31" name="Line 54"/>
        <xdr:cNvSpPr>
          <a:spLocks/>
        </xdr:cNvSpPr>
      </xdr:nvSpPr>
      <xdr:spPr>
        <a:xfrm>
          <a:off x="2038350" y="1095375"/>
          <a:ext cx="28575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1247775</xdr:colOff>
      <xdr:row>9</xdr:row>
      <xdr:rowOff>9525</xdr:rowOff>
    </xdr:from>
    <xdr:to>
      <xdr:col>3</xdr:col>
      <xdr:colOff>247650</xdr:colOff>
      <xdr:row>9</xdr:row>
      <xdr:rowOff>9525</xdr:rowOff>
    </xdr:to>
    <xdr:sp>
      <xdr:nvSpPr>
        <xdr:cNvPr id="32" name="Line 55"/>
        <xdr:cNvSpPr>
          <a:spLocks/>
        </xdr:cNvSpPr>
      </xdr:nvSpPr>
      <xdr:spPr>
        <a:xfrm>
          <a:off x="2028825" y="1552575"/>
          <a:ext cx="285750" cy="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1266825</xdr:colOff>
      <xdr:row>19</xdr:row>
      <xdr:rowOff>28575</xdr:rowOff>
    </xdr:from>
    <xdr:to>
      <xdr:col>3</xdr:col>
      <xdr:colOff>266700</xdr:colOff>
      <xdr:row>19</xdr:row>
      <xdr:rowOff>28575</xdr:rowOff>
    </xdr:to>
    <xdr:sp>
      <xdr:nvSpPr>
        <xdr:cNvPr id="33" name="Line 56"/>
        <xdr:cNvSpPr>
          <a:spLocks/>
        </xdr:cNvSpPr>
      </xdr:nvSpPr>
      <xdr:spPr>
        <a:xfrm>
          <a:off x="2047875" y="3562350"/>
          <a:ext cx="285750" cy="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1266825</xdr:colOff>
      <xdr:row>19</xdr:row>
      <xdr:rowOff>28575</xdr:rowOff>
    </xdr:from>
    <xdr:to>
      <xdr:col>3</xdr:col>
      <xdr:colOff>266700</xdr:colOff>
      <xdr:row>19</xdr:row>
      <xdr:rowOff>28575</xdr:rowOff>
    </xdr:to>
    <xdr:sp>
      <xdr:nvSpPr>
        <xdr:cNvPr id="34" name="Line 57"/>
        <xdr:cNvSpPr>
          <a:spLocks/>
        </xdr:cNvSpPr>
      </xdr:nvSpPr>
      <xdr:spPr>
        <a:xfrm>
          <a:off x="2047875" y="3562350"/>
          <a:ext cx="285750" cy="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1</xdr:row>
      <xdr:rowOff>57150</xdr:rowOff>
    </xdr:from>
    <xdr:to>
      <xdr:col>9</xdr:col>
      <xdr:colOff>990600</xdr:colOff>
      <xdr:row>6</xdr:row>
      <xdr:rowOff>161925</xdr:rowOff>
    </xdr:to>
    <xdr:pic>
      <xdr:nvPicPr>
        <xdr:cNvPr id="35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57150"/>
          <a:ext cx="13906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638175</xdr:colOff>
      <xdr:row>11</xdr:row>
      <xdr:rowOff>152400</xdr:rowOff>
    </xdr:from>
    <xdr:to>
      <xdr:col>5</xdr:col>
      <xdr:colOff>923925</xdr:colOff>
      <xdr:row>14</xdr:row>
      <xdr:rowOff>9525</xdr:rowOff>
    </xdr:to>
    <xdr:sp>
      <xdr:nvSpPr>
        <xdr:cNvPr id="36" name="AutoShape 94"/>
        <xdr:cNvSpPr>
          <a:spLocks/>
        </xdr:cNvSpPr>
      </xdr:nvSpPr>
      <xdr:spPr>
        <a:xfrm rot="18711016">
          <a:off x="4486275" y="2124075"/>
          <a:ext cx="285750" cy="400050"/>
        </a:xfrm>
        <a:prstGeom prst="rt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647700</xdr:colOff>
      <xdr:row>11</xdr:row>
      <xdr:rowOff>95250</xdr:rowOff>
    </xdr:from>
    <xdr:to>
      <xdr:col>5</xdr:col>
      <xdr:colOff>1000125</xdr:colOff>
      <xdr:row>13</xdr:row>
      <xdr:rowOff>28575</xdr:rowOff>
    </xdr:to>
    <xdr:sp>
      <xdr:nvSpPr>
        <xdr:cNvPr id="37" name="AutoShape 95"/>
        <xdr:cNvSpPr>
          <a:spLocks/>
        </xdr:cNvSpPr>
      </xdr:nvSpPr>
      <xdr:spPr>
        <a:xfrm rot="9802681">
          <a:off x="4495800" y="2066925"/>
          <a:ext cx="352425" cy="314325"/>
        </a:xfrm>
        <a:prstGeom prst="rt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11</xdr:row>
      <xdr:rowOff>85725</xdr:rowOff>
    </xdr:from>
    <xdr:to>
      <xdr:col>5</xdr:col>
      <xdr:colOff>581025</xdr:colOff>
      <xdr:row>16</xdr:row>
      <xdr:rowOff>76200</xdr:rowOff>
    </xdr:to>
    <xdr:sp>
      <xdr:nvSpPr>
        <xdr:cNvPr id="38" name="Line 96"/>
        <xdr:cNvSpPr>
          <a:spLocks/>
        </xdr:cNvSpPr>
      </xdr:nvSpPr>
      <xdr:spPr>
        <a:xfrm>
          <a:off x="4429125" y="2057400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11</xdr:row>
      <xdr:rowOff>38100</xdr:rowOff>
    </xdr:from>
    <xdr:to>
      <xdr:col>3</xdr:col>
      <xdr:colOff>466725</xdr:colOff>
      <xdr:row>16</xdr:row>
      <xdr:rowOff>28575</xdr:rowOff>
    </xdr:to>
    <xdr:sp>
      <xdr:nvSpPr>
        <xdr:cNvPr id="39" name="Line 97"/>
        <xdr:cNvSpPr>
          <a:spLocks/>
        </xdr:cNvSpPr>
      </xdr:nvSpPr>
      <xdr:spPr>
        <a:xfrm>
          <a:off x="2533650" y="200977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1247775</xdr:colOff>
      <xdr:row>17</xdr:row>
      <xdr:rowOff>28575</xdr:rowOff>
    </xdr:from>
    <xdr:to>
      <xdr:col>3</xdr:col>
      <xdr:colOff>247650</xdr:colOff>
      <xdr:row>17</xdr:row>
      <xdr:rowOff>28575</xdr:rowOff>
    </xdr:to>
    <xdr:sp>
      <xdr:nvSpPr>
        <xdr:cNvPr id="40" name="Line 100"/>
        <xdr:cNvSpPr>
          <a:spLocks/>
        </xdr:cNvSpPr>
      </xdr:nvSpPr>
      <xdr:spPr>
        <a:xfrm>
          <a:off x="2028825" y="3162300"/>
          <a:ext cx="285750" cy="0"/>
        </a:xfrm>
        <a:prstGeom prst="line">
          <a:avLst/>
        </a:prstGeom>
        <a:noFill/>
        <a:ln w="9525" cmpd="sng">
          <a:solidFill>
            <a:srgbClr val="3399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73"/>
  <sheetViews>
    <sheetView showGridLines="0" showRowColHeaders="0" zoomScale="70" zoomScaleNormal="70" workbookViewId="0" topLeftCell="A2">
      <selection activeCell="I29" sqref="I29"/>
    </sheetView>
  </sheetViews>
  <sheetFormatPr defaultColWidth="11.421875" defaultRowHeight="12.75" zeroHeight="1"/>
  <cols>
    <col min="1" max="1" width="6.57421875" style="38" customWidth="1"/>
    <col min="2" max="2" width="5.140625" style="38" customWidth="1"/>
    <col min="3" max="3" width="19.28125" style="38" customWidth="1"/>
    <col min="4" max="4" width="14.140625" style="38" customWidth="1"/>
    <col min="5" max="5" width="12.57421875" style="38" customWidth="1"/>
    <col min="6" max="6" width="17.7109375" style="38" customWidth="1"/>
    <col min="7" max="7" width="11.7109375" style="38" customWidth="1"/>
    <col min="8" max="8" width="39.28125" style="38" customWidth="1"/>
    <col min="9" max="9" width="10.8515625" style="38" customWidth="1"/>
    <col min="10" max="10" width="18.00390625" style="38" customWidth="1"/>
    <col min="11" max="11" width="17.7109375" style="38" customWidth="1"/>
    <col min="12" max="12" width="6.140625" style="60" hidden="1" customWidth="1"/>
    <col min="13" max="13" width="6.28125" style="38" hidden="1" customWidth="1"/>
    <col min="14" max="14" width="6.7109375" style="38" hidden="1" customWidth="1"/>
    <col min="15" max="15" width="8.140625" style="38" hidden="1" customWidth="1"/>
    <col min="16" max="16" width="4.8515625" style="38" hidden="1" customWidth="1"/>
    <col min="17" max="17" width="6.421875" style="38" hidden="1" customWidth="1"/>
    <col min="18" max="18" width="5.7109375" style="38" hidden="1" customWidth="1"/>
    <col min="19" max="19" width="8.57421875" style="38" hidden="1" customWidth="1"/>
    <col min="20" max="20" width="37.28125" style="38" hidden="1" customWidth="1"/>
    <col min="21" max="21" width="21.421875" style="38" hidden="1" customWidth="1"/>
    <col min="22" max="22" width="5.7109375" style="38" hidden="1" customWidth="1"/>
    <col min="23" max="23" width="6.8515625" style="38" hidden="1" customWidth="1"/>
    <col min="24" max="27" width="11.421875" style="38" hidden="1" customWidth="1"/>
    <col min="28" max="28" width="11.421875" style="37" hidden="1" customWidth="1"/>
    <col min="29" max="16384" width="11.421875" style="38" hidden="1" customWidth="1"/>
  </cols>
  <sheetData>
    <row r="1" ht="10.5" customHeight="1" hidden="1"/>
    <row r="2" spans="2:10" ht="17.25" customHeight="1">
      <c r="B2" s="113" t="s">
        <v>51</v>
      </c>
      <c r="C2" s="113"/>
      <c r="D2" s="113"/>
      <c r="E2" s="113"/>
      <c r="F2" s="113"/>
      <c r="G2" s="113"/>
      <c r="H2" s="113"/>
      <c r="I2" s="113"/>
      <c r="J2" s="113"/>
    </row>
    <row r="3" spans="2:10" ht="5.25" customHeight="1">
      <c r="B3" s="103"/>
      <c r="C3" s="103"/>
      <c r="D3" s="103"/>
      <c r="E3" s="103"/>
      <c r="F3" s="103"/>
      <c r="G3" s="103"/>
      <c r="H3" s="103"/>
      <c r="I3" s="103"/>
      <c r="J3" s="103"/>
    </row>
    <row r="4" spans="1:27" ht="17.25" customHeight="1">
      <c r="A4" s="62"/>
      <c r="E4" s="98"/>
      <c r="F4" s="98" t="s">
        <v>46</v>
      </c>
      <c r="G4" s="91">
        <v>1</v>
      </c>
      <c r="H4" s="68"/>
      <c r="I4" s="62"/>
      <c r="J4" s="62"/>
      <c r="K4" s="62"/>
      <c r="L4" s="34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ht="9.75" customHeight="1">
      <c r="A5" s="62"/>
      <c r="B5" s="62"/>
      <c r="C5" s="62"/>
      <c r="D5" s="68"/>
      <c r="E5" s="68"/>
      <c r="F5" s="68"/>
      <c r="G5" s="68"/>
      <c r="H5" s="68"/>
      <c r="I5" s="68"/>
      <c r="J5" s="68"/>
      <c r="K5" s="68"/>
      <c r="L5" s="34"/>
      <c r="M5" s="35"/>
      <c r="N5" s="35">
        <v>0</v>
      </c>
      <c r="O5" s="35">
        <f>C7</f>
        <v>1</v>
      </c>
      <c r="P5" s="36"/>
      <c r="Q5" s="35"/>
      <c r="R5" s="35">
        <v>0</v>
      </c>
      <c r="S5" s="35" t="str">
        <f>D6</f>
        <v>a</v>
      </c>
      <c r="T5" s="36"/>
      <c r="U5" s="36"/>
      <c r="V5" s="36"/>
      <c r="W5" s="36"/>
      <c r="X5" s="36"/>
      <c r="Y5" s="36"/>
      <c r="Z5" s="36"/>
      <c r="AA5" s="36"/>
    </row>
    <row r="6" spans="1:28" s="46" customFormat="1" ht="18">
      <c r="A6" s="63"/>
      <c r="B6" s="63"/>
      <c r="C6" s="64"/>
      <c r="D6" s="71" t="s">
        <v>0</v>
      </c>
      <c r="E6" s="71" t="s">
        <v>1</v>
      </c>
      <c r="F6" s="71" t="s">
        <v>2</v>
      </c>
      <c r="K6" s="74"/>
      <c r="L6" s="39">
        <v>0.01</v>
      </c>
      <c r="M6" s="40"/>
      <c r="N6" s="41">
        <f>I8+L6</f>
        <v>3.3099999999999996</v>
      </c>
      <c r="O6" s="40">
        <f>C9</f>
        <v>2</v>
      </c>
      <c r="P6" s="42"/>
      <c r="Q6" s="40">
        <v>1</v>
      </c>
      <c r="R6" s="40">
        <f>D15+Q6</f>
        <v>501</v>
      </c>
      <c r="S6" s="40" t="str">
        <f>E6</f>
        <v>b</v>
      </c>
      <c r="T6" s="42"/>
      <c r="U6" s="35" t="str">
        <f>+R12</f>
        <v>VOUS POUVEZ LEVER</v>
      </c>
      <c r="V6" s="35" t="str">
        <f>IF(V14=R22,"oui","non")</f>
        <v>non</v>
      </c>
      <c r="W6" s="35" t="str">
        <f>I29</f>
        <v>OUI</v>
      </c>
      <c r="X6" s="36"/>
      <c r="Y6" s="43" t="str">
        <f>IF(V6=W6,R11,R23)</f>
        <v>VOUS FAITES UNE ERREUR !!</v>
      </c>
      <c r="Z6" s="35"/>
      <c r="AA6" s="44" t="s">
        <v>20</v>
      </c>
      <c r="AB6" s="45"/>
    </row>
    <row r="7" spans="1:28" s="46" customFormat="1" ht="18">
      <c r="A7" s="63"/>
      <c r="B7" s="63"/>
      <c r="C7" s="85">
        <f>G8</f>
        <v>1</v>
      </c>
      <c r="D7" s="69">
        <f>IF(G4="","",VLOOKUP($G$4,base,7))</f>
        <v>1500</v>
      </c>
      <c r="E7" s="70"/>
      <c r="F7" s="70"/>
      <c r="K7" s="74"/>
      <c r="L7" s="39">
        <v>0.01</v>
      </c>
      <c r="M7" s="41">
        <f>I9</f>
        <v>5.46</v>
      </c>
      <c r="N7" s="41">
        <f>M7+L7</f>
        <v>5.47</v>
      </c>
      <c r="O7" s="40" t="b">
        <v>0</v>
      </c>
      <c r="P7" s="42"/>
      <c r="Q7" s="40">
        <v>1</v>
      </c>
      <c r="R7" s="40">
        <f>E15+Q7</f>
        <v>601</v>
      </c>
      <c r="S7" s="40" t="str">
        <f>F6</f>
        <v>c</v>
      </c>
      <c r="T7" s="42"/>
      <c r="U7" s="42"/>
      <c r="V7" s="42"/>
      <c r="W7" s="42"/>
      <c r="X7" s="42"/>
      <c r="Y7" s="42"/>
      <c r="Z7" s="42"/>
      <c r="AA7" s="44" t="s">
        <v>21</v>
      </c>
      <c r="AB7" s="45"/>
    </row>
    <row r="8" spans="1:28" s="46" customFormat="1" ht="18">
      <c r="A8" s="63"/>
      <c r="B8" s="63"/>
      <c r="C8" s="64"/>
      <c r="D8" s="70"/>
      <c r="E8" s="69">
        <f>IF(G4="","",VLOOKUP($G$4,base,8))</f>
        <v>1360</v>
      </c>
      <c r="F8" s="70"/>
      <c r="G8" s="85">
        <v>1</v>
      </c>
      <c r="H8" s="106" t="s">
        <v>9</v>
      </c>
      <c r="I8" s="88">
        <f>IF(G4="","",VLOOKUP($G$4,base,2))</f>
        <v>3.3</v>
      </c>
      <c r="J8" s="89" t="s">
        <v>44</v>
      </c>
      <c r="K8" s="63"/>
      <c r="L8" s="42"/>
      <c r="M8" s="42"/>
      <c r="N8" s="42"/>
      <c r="O8" s="42"/>
      <c r="P8" s="42"/>
      <c r="Q8" s="40">
        <v>1</v>
      </c>
      <c r="R8" s="40">
        <f>F15+Q8</f>
        <v>701</v>
      </c>
      <c r="S8" s="40" t="b">
        <v>0</v>
      </c>
      <c r="T8" s="42"/>
      <c r="U8" s="42"/>
      <c r="V8" s="42"/>
      <c r="W8" s="42"/>
      <c r="X8" s="42"/>
      <c r="Y8" s="42"/>
      <c r="Z8" s="42"/>
      <c r="AA8" s="42"/>
      <c r="AB8" s="45"/>
    </row>
    <row r="9" spans="1:28" s="46" customFormat="1" ht="18">
      <c r="A9" s="63"/>
      <c r="B9" s="92" t="s">
        <v>14</v>
      </c>
      <c r="C9" s="81">
        <f>G9</f>
        <v>2</v>
      </c>
      <c r="D9" s="69">
        <f>IF(G4="","",VLOOKUP($G$4,base,10))</f>
        <v>850</v>
      </c>
      <c r="E9" s="70"/>
      <c r="F9" s="69">
        <f>IF(G4="","",VLOOKUP($G$4,base,9))</f>
        <v>1240</v>
      </c>
      <c r="G9" s="81">
        <v>2</v>
      </c>
      <c r="H9" s="107" t="s">
        <v>10</v>
      </c>
      <c r="I9" s="86">
        <f>IF(I8="","",VLOOKUP($G$4,base,3))</f>
        <v>5.46</v>
      </c>
      <c r="J9" s="87" t="s">
        <v>44</v>
      </c>
      <c r="K9" s="63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5"/>
    </row>
    <row r="10" spans="1:28" s="46" customFormat="1" ht="18">
      <c r="A10" s="63"/>
      <c r="B10" s="100" t="s">
        <v>48</v>
      </c>
      <c r="C10" s="63"/>
      <c r="D10" s="70"/>
      <c r="E10" s="69">
        <f>IF(G4="","",VLOOKUP($G$4,base,11))</f>
        <v>770</v>
      </c>
      <c r="F10" s="70"/>
      <c r="K10" s="63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5"/>
    </row>
    <row r="11" spans="1:28" s="46" customFormat="1" ht="15.75" customHeight="1">
      <c r="A11" s="63"/>
      <c r="B11" s="81" t="s">
        <v>50</v>
      </c>
      <c r="C11" s="63"/>
      <c r="D11" s="70"/>
      <c r="E11" s="70"/>
      <c r="F11" s="69">
        <f>IF(G4="","",VLOOKUP($G$4,base,12))</f>
        <v>700</v>
      </c>
      <c r="G11" s="64"/>
      <c r="I11" s="63"/>
      <c r="J11" s="63"/>
      <c r="K11" s="63"/>
      <c r="L11" s="42"/>
      <c r="M11" s="40" t="str">
        <f>B10</f>
        <v>Vertical </v>
      </c>
      <c r="N11" s="40" t="str">
        <f>D6</f>
        <v>a</v>
      </c>
      <c r="O11" s="40">
        <f>D7</f>
        <v>1500</v>
      </c>
      <c r="P11" s="40">
        <f>C7</f>
        <v>1</v>
      </c>
      <c r="Q11" s="42"/>
      <c r="R11" s="47" t="s">
        <v>42</v>
      </c>
      <c r="S11" s="48"/>
      <c r="T11" s="49"/>
      <c r="U11" s="42"/>
      <c r="V11" s="36"/>
      <c r="W11" s="42"/>
      <c r="X11" s="42"/>
      <c r="Y11" s="42"/>
      <c r="Z11" s="42"/>
      <c r="AA11" s="42"/>
      <c r="AB11" s="45"/>
    </row>
    <row r="12" spans="1:28" s="46" customFormat="1" ht="15" customHeight="1">
      <c r="A12" s="63"/>
      <c r="B12" s="63"/>
      <c r="C12" s="64"/>
      <c r="D12" s="70"/>
      <c r="E12" s="70"/>
      <c r="F12" s="70"/>
      <c r="G12" s="64"/>
      <c r="H12" s="116" t="str">
        <f>IF(G4="","",IF(I29="","",Y6))</f>
        <v>VOUS FAITES UNE ERREUR !!</v>
      </c>
      <c r="I12" s="116"/>
      <c r="J12" s="116"/>
      <c r="K12" s="63"/>
      <c r="L12" s="42"/>
      <c r="M12" s="40"/>
      <c r="N12" s="40" t="str">
        <f>D6</f>
        <v>a</v>
      </c>
      <c r="O12" s="40">
        <f>D9</f>
        <v>850</v>
      </c>
      <c r="P12" s="40">
        <f>C9</f>
        <v>2</v>
      </c>
      <c r="Q12" s="42"/>
      <c r="R12" s="47" t="s">
        <v>16</v>
      </c>
      <c r="S12" s="48"/>
      <c r="T12" s="49"/>
      <c r="U12" s="42"/>
      <c r="V12" s="111"/>
      <c r="W12" s="111"/>
      <c r="X12" s="111"/>
      <c r="Y12" s="111"/>
      <c r="Z12" s="111"/>
      <c r="AA12" s="42"/>
      <c r="AB12" s="45"/>
    </row>
    <row r="13" spans="1:28" s="46" customFormat="1" ht="15" customHeight="1">
      <c r="A13" s="63"/>
      <c r="B13" s="63"/>
      <c r="C13" s="64"/>
      <c r="D13" s="67"/>
      <c r="E13" s="67"/>
      <c r="F13" s="67"/>
      <c r="G13" s="64"/>
      <c r="H13" s="63"/>
      <c r="I13" s="63"/>
      <c r="J13" s="63"/>
      <c r="K13" s="63"/>
      <c r="L13" s="42"/>
      <c r="M13" s="40"/>
      <c r="N13" s="40" t="str">
        <f>E6</f>
        <v>b</v>
      </c>
      <c r="O13" s="40">
        <f>E8</f>
        <v>1360</v>
      </c>
      <c r="P13" s="40">
        <f>C7</f>
        <v>1</v>
      </c>
      <c r="Q13" s="42"/>
      <c r="R13" s="47" t="s">
        <v>6</v>
      </c>
      <c r="S13" s="48"/>
      <c r="T13" s="49"/>
      <c r="U13" s="42"/>
      <c r="V13" s="112" t="str">
        <f>IF(OR(V15=R16,V15=R13),R20,"")</f>
        <v>ATTENTION !!!!</v>
      </c>
      <c r="W13" s="112"/>
      <c r="X13" s="112"/>
      <c r="Y13" s="112"/>
      <c r="Z13" s="112"/>
      <c r="AA13" s="42"/>
      <c r="AB13" s="45"/>
    </row>
    <row r="14" spans="1:28" s="46" customFormat="1" ht="12.75" customHeight="1">
      <c r="A14" s="63"/>
      <c r="B14" s="63"/>
      <c r="C14" s="64"/>
      <c r="D14" s="67"/>
      <c r="E14" s="67"/>
      <c r="F14" s="67"/>
      <c r="G14" s="64"/>
      <c r="H14" s="114">
        <f>IF(G4="","",IF(AND($H$12&lt;&gt;"",$V$15&lt;&gt;""),V14,""))</f>
      </c>
      <c r="I14" s="114"/>
      <c r="J14" s="114"/>
      <c r="K14" s="63"/>
      <c r="L14" s="42"/>
      <c r="M14" s="40"/>
      <c r="N14" s="40" t="str">
        <f>E6</f>
        <v>b</v>
      </c>
      <c r="O14" s="40">
        <f>E10</f>
        <v>770</v>
      </c>
      <c r="P14" s="40">
        <f>C9</f>
        <v>2</v>
      </c>
      <c r="Q14" s="42"/>
      <c r="R14" s="47" t="s">
        <v>17</v>
      </c>
      <c r="S14" s="48"/>
      <c r="T14" s="49"/>
      <c r="U14" s="42"/>
      <c r="V14" s="109">
        <f>IF(V17&lt;&gt;"",R12,"")</f>
      </c>
      <c r="W14" s="109"/>
      <c r="X14" s="109"/>
      <c r="Y14" s="109"/>
      <c r="Z14" s="109"/>
      <c r="AA14" s="42"/>
      <c r="AB14" s="45"/>
    </row>
    <row r="15" spans="1:28" s="56" customFormat="1" ht="20.25">
      <c r="A15" s="65"/>
      <c r="B15" s="105" t="s">
        <v>54</v>
      </c>
      <c r="D15" s="104">
        <f>IF(G4="","",VLOOKUP($G$4,base,4))</f>
        <v>500</v>
      </c>
      <c r="E15" s="73">
        <f>IF(G4="","",VLOOKUP($G$4,base,5))</f>
        <v>600</v>
      </c>
      <c r="F15" s="73">
        <f>IF(G4="","",VLOOKUP($G$4,base,6))</f>
        <v>700</v>
      </c>
      <c r="G15" s="66"/>
      <c r="H15" s="114" t="str">
        <f>IF(G4="","",IF(AND($H$12&lt;&gt;"",$V$15&lt;&gt;""),V15,""))</f>
        <v>CETTE CHARGE EST TROP LOURDE</v>
      </c>
      <c r="I15" s="114"/>
      <c r="J15" s="114"/>
      <c r="K15" s="75"/>
      <c r="L15" s="50"/>
      <c r="M15" s="51"/>
      <c r="N15" s="51" t="str">
        <f>F6</f>
        <v>c</v>
      </c>
      <c r="O15" s="51">
        <f>F9</f>
        <v>1240</v>
      </c>
      <c r="P15" s="51">
        <f>C7</f>
        <v>1</v>
      </c>
      <c r="Q15" s="52"/>
      <c r="R15" s="47" t="s">
        <v>5</v>
      </c>
      <c r="S15" s="53"/>
      <c r="T15" s="54"/>
      <c r="U15" s="52"/>
      <c r="V15" s="109" t="str">
        <f>IF(OR(F28&gt;M7,N26&gt;F15),R13,IF(F29&lt;=S31,R18,R16))</f>
        <v>CETTE CHARGE EST TROP LOURDE</v>
      </c>
      <c r="W15" s="109"/>
      <c r="X15" s="109"/>
      <c r="Y15" s="109"/>
      <c r="Z15" s="109"/>
      <c r="AA15" s="52"/>
      <c r="AB15" s="55"/>
    </row>
    <row r="16" spans="1:28" s="46" customFormat="1" ht="12.75" customHeight="1">
      <c r="A16" s="63"/>
      <c r="B16" s="63"/>
      <c r="C16" s="64"/>
      <c r="D16" s="64"/>
      <c r="E16" s="64"/>
      <c r="F16" s="64"/>
      <c r="G16" s="64"/>
      <c r="H16" s="114">
        <f>IF(G4="","",IF(AND($H$12&lt;&gt;"",$V$15&lt;&gt;""),V16,""))</f>
      </c>
      <c r="I16" s="114"/>
      <c r="J16" s="114"/>
      <c r="K16" s="63"/>
      <c r="L16" s="42"/>
      <c r="M16" s="40"/>
      <c r="N16" s="40" t="str">
        <f>F6</f>
        <v>c</v>
      </c>
      <c r="O16" s="40">
        <f>F11</f>
        <v>700</v>
      </c>
      <c r="P16" s="40">
        <f>C9</f>
        <v>2</v>
      </c>
      <c r="Q16" s="42"/>
      <c r="R16" s="57" t="s">
        <v>19</v>
      </c>
      <c r="S16" s="48"/>
      <c r="T16" s="49"/>
      <c r="U16" s="42"/>
      <c r="V16" s="109">
        <f>IF(V15=R13,R14,IF(V15=R16,"",R15))</f>
      </c>
      <c r="W16" s="109"/>
      <c r="X16" s="109"/>
      <c r="Y16" s="109"/>
      <c r="Z16" s="109"/>
      <c r="AA16" s="42"/>
      <c r="AB16" s="45"/>
    </row>
    <row r="17" spans="1:28" s="46" customFormat="1" ht="15.75" customHeight="1">
      <c r="A17" s="63"/>
      <c r="C17" s="85">
        <f>G8</f>
        <v>1</v>
      </c>
      <c r="D17" s="69">
        <f>IF(G4="","",VLOOKUP($G$4,base,13))</f>
        <v>1150</v>
      </c>
      <c r="E17" s="70"/>
      <c r="F17" s="70"/>
      <c r="G17" s="64"/>
      <c r="H17" s="117">
        <f>IF(G4="","",IF(AND($H$12&lt;&gt;"",$V$15&lt;&gt;""),V17,""))</f>
      </c>
      <c r="I17" s="117"/>
      <c r="J17" s="117"/>
      <c r="K17" s="63"/>
      <c r="L17" s="42"/>
      <c r="M17" s="42"/>
      <c r="N17" s="42"/>
      <c r="O17" s="42"/>
      <c r="P17" s="42"/>
      <c r="Q17" s="42"/>
      <c r="R17" s="47" t="s">
        <v>7</v>
      </c>
      <c r="S17" s="48"/>
      <c r="T17" s="49"/>
      <c r="U17" s="42"/>
      <c r="V17" s="109">
        <f>IF(OR(V15=R16,V15=R13),"",F29)</f>
      </c>
      <c r="W17" s="109"/>
      <c r="X17" s="109"/>
      <c r="Y17" s="109"/>
      <c r="Z17" s="109"/>
      <c r="AA17" s="42"/>
      <c r="AB17" s="45"/>
    </row>
    <row r="18" spans="1:28" s="46" customFormat="1" ht="15.75" customHeight="1">
      <c r="A18" s="63"/>
      <c r="D18" s="70"/>
      <c r="E18" s="69">
        <f>IF(G4="","",VLOOKUP($G$4,base,14))</f>
        <v>1060</v>
      </c>
      <c r="F18" s="70"/>
      <c r="G18" s="64"/>
      <c r="H18" s="114">
        <f>IF(G4="","",IF(AND($H$12&lt;&gt;"",$V$15&lt;&gt;""),V18,""))</f>
      </c>
      <c r="I18" s="114"/>
      <c r="J18" s="114"/>
      <c r="K18" s="63"/>
      <c r="L18" s="42"/>
      <c r="M18" s="40" t="str">
        <f>B20</f>
        <v>Incliné en avant</v>
      </c>
      <c r="N18" s="40" t="str">
        <f aca="true" t="shared" si="0" ref="N18:N23">N11</f>
        <v>a</v>
      </c>
      <c r="O18" s="40">
        <f>D17</f>
        <v>1150</v>
      </c>
      <c r="P18" s="40">
        <f aca="true" t="shared" si="1" ref="P18:P23">P11</f>
        <v>1</v>
      </c>
      <c r="Q18" s="42"/>
      <c r="R18" s="47" t="s">
        <v>8</v>
      </c>
      <c r="S18" s="48"/>
      <c r="T18" s="49"/>
      <c r="U18" s="42"/>
      <c r="V18" s="109">
        <f>IF(V15=R13,"",IF(V15=R16,"",R17))</f>
      </c>
      <c r="W18" s="109"/>
      <c r="X18" s="109"/>
      <c r="Y18" s="109"/>
      <c r="Z18" s="109"/>
      <c r="AA18" s="42"/>
      <c r="AB18" s="45"/>
    </row>
    <row r="19" spans="1:28" s="46" customFormat="1" ht="15.75" customHeight="1">
      <c r="A19" s="63"/>
      <c r="B19" s="92" t="s">
        <v>14</v>
      </c>
      <c r="C19" s="81">
        <f>G9</f>
        <v>2</v>
      </c>
      <c r="D19" s="69">
        <f>IF(G4="","",VLOOKUP($G$4,base,16))</f>
        <v>590</v>
      </c>
      <c r="E19" s="70"/>
      <c r="F19" s="69">
        <f>IF(G4="","",VLOOKUP($G$4,base,15))</f>
        <v>980</v>
      </c>
      <c r="G19" s="64"/>
      <c r="H19" s="115" t="str">
        <f>IF(G4="","",IF(AND($H$12&lt;&gt;"",$V$15&lt;&gt;""),V13,""))</f>
        <v>ATTENTION !!!!</v>
      </c>
      <c r="I19" s="115"/>
      <c r="J19" s="115"/>
      <c r="K19" s="63"/>
      <c r="L19" s="42"/>
      <c r="M19" s="40"/>
      <c r="N19" s="40" t="str">
        <f t="shared" si="0"/>
        <v>a</v>
      </c>
      <c r="O19" s="40">
        <f>D19</f>
        <v>590</v>
      </c>
      <c r="P19" s="40">
        <f t="shared" si="1"/>
        <v>2</v>
      </c>
      <c r="Q19" s="42"/>
      <c r="R19" s="47" t="s">
        <v>11</v>
      </c>
      <c r="S19" s="48"/>
      <c r="T19" s="49"/>
      <c r="U19" s="42"/>
      <c r="V19" s="111"/>
      <c r="W19" s="111"/>
      <c r="X19" s="111"/>
      <c r="Y19" s="111"/>
      <c r="Z19" s="111"/>
      <c r="AA19" s="42"/>
      <c r="AB19" s="45"/>
    </row>
    <row r="20" spans="1:28" s="46" customFormat="1" ht="15.75" customHeight="1">
      <c r="A20" s="63"/>
      <c r="B20" s="100" t="s">
        <v>47</v>
      </c>
      <c r="C20" s="96"/>
      <c r="D20" s="70"/>
      <c r="E20" s="69">
        <f>IF(G4="","",VLOOKUP($G$4,base,17))</f>
        <v>550</v>
      </c>
      <c r="F20" s="70"/>
      <c r="G20" s="64"/>
      <c r="H20" s="115" t="str">
        <f>IF(G4="","",IF(AND($H$12&lt;&gt;"",$V$15&lt;&gt;""),V20,""))</f>
        <v>CHANGEZ DE CHARIOT ELEVATEUR</v>
      </c>
      <c r="I20" s="115"/>
      <c r="J20" s="115"/>
      <c r="K20" s="63"/>
      <c r="L20" s="42"/>
      <c r="M20" s="40"/>
      <c r="N20" s="40" t="str">
        <f t="shared" si="0"/>
        <v>b</v>
      </c>
      <c r="O20" s="40">
        <f>E18</f>
        <v>1060</v>
      </c>
      <c r="P20" s="40">
        <f t="shared" si="1"/>
        <v>1</v>
      </c>
      <c r="Q20" s="42"/>
      <c r="R20" s="47" t="s">
        <v>12</v>
      </c>
      <c r="S20" s="48"/>
      <c r="T20" s="49"/>
      <c r="U20" s="42"/>
      <c r="V20" s="110" t="str">
        <f>IF(V13=R20,R21,"")</f>
        <v>CHANGEZ DE CHARIOT ELEVATEUR</v>
      </c>
      <c r="W20" s="110"/>
      <c r="X20" s="110"/>
      <c r="Y20" s="110"/>
      <c r="Z20" s="110"/>
      <c r="AA20" s="42"/>
      <c r="AB20" s="45"/>
    </row>
    <row r="21" spans="1:28" s="46" customFormat="1" ht="15.75" customHeight="1">
      <c r="A21" s="63"/>
      <c r="B21" s="85" t="s">
        <v>49</v>
      </c>
      <c r="C21" s="64"/>
      <c r="D21" s="70"/>
      <c r="E21" s="70"/>
      <c r="F21" s="69">
        <f>IF(G4="","",VLOOKUP($G$4,base,18))</f>
        <v>510</v>
      </c>
      <c r="G21" s="64"/>
      <c r="H21" s="63"/>
      <c r="I21" s="63"/>
      <c r="J21" s="63"/>
      <c r="K21" s="63"/>
      <c r="L21" s="42"/>
      <c r="M21" s="40"/>
      <c r="N21" s="40" t="str">
        <f t="shared" si="0"/>
        <v>b</v>
      </c>
      <c r="O21" s="40">
        <f>E20</f>
        <v>550</v>
      </c>
      <c r="P21" s="40">
        <f t="shared" si="1"/>
        <v>2</v>
      </c>
      <c r="Q21" s="42"/>
      <c r="R21" s="47" t="s">
        <v>52</v>
      </c>
      <c r="S21" s="48"/>
      <c r="T21" s="49"/>
      <c r="U21" s="42"/>
      <c r="V21" s="36"/>
      <c r="W21" s="42"/>
      <c r="X21" s="42"/>
      <c r="Y21" s="42"/>
      <c r="Z21" s="42"/>
      <c r="AA21" s="42"/>
      <c r="AB21" s="45"/>
    </row>
    <row r="22" spans="1:28" s="46" customFormat="1" ht="15" customHeight="1">
      <c r="A22" s="63"/>
      <c r="C22" s="64"/>
      <c r="D22" s="63"/>
      <c r="E22" s="63"/>
      <c r="F22" s="63"/>
      <c r="G22" s="64"/>
      <c r="H22" s="63"/>
      <c r="I22" s="63"/>
      <c r="J22" s="76"/>
      <c r="K22" s="76"/>
      <c r="L22" s="42"/>
      <c r="M22" s="40"/>
      <c r="N22" s="40" t="str">
        <f t="shared" si="0"/>
        <v>c</v>
      </c>
      <c r="O22" s="40">
        <f>F19</f>
        <v>980</v>
      </c>
      <c r="P22" s="40">
        <f t="shared" si="1"/>
        <v>1</v>
      </c>
      <c r="Q22" s="42"/>
      <c r="R22" s="47" t="s">
        <v>18</v>
      </c>
      <c r="S22" s="48"/>
      <c r="T22" s="49"/>
      <c r="U22" s="42"/>
      <c r="V22" s="36"/>
      <c r="W22" s="42"/>
      <c r="X22" s="42"/>
      <c r="Y22" s="42"/>
      <c r="Z22" s="42"/>
      <c r="AA22" s="42"/>
      <c r="AB22" s="45"/>
    </row>
    <row r="23" spans="1:28" s="46" customFormat="1" ht="15">
      <c r="A23" s="63"/>
      <c r="B23" s="63"/>
      <c r="C23" s="64"/>
      <c r="D23" s="63"/>
      <c r="E23" s="63"/>
      <c r="F23" s="63"/>
      <c r="G23" s="64"/>
      <c r="H23" s="63"/>
      <c r="I23" s="77"/>
      <c r="J23" s="76"/>
      <c r="K23" s="76"/>
      <c r="L23" s="42"/>
      <c r="M23" s="40"/>
      <c r="N23" s="40" t="str">
        <f t="shared" si="0"/>
        <v>c</v>
      </c>
      <c r="O23" s="40">
        <f>F21</f>
        <v>510</v>
      </c>
      <c r="P23" s="40">
        <f t="shared" si="1"/>
        <v>2</v>
      </c>
      <c r="Q23" s="42"/>
      <c r="R23" s="47" t="s">
        <v>43</v>
      </c>
      <c r="S23" s="48"/>
      <c r="T23" s="49"/>
      <c r="U23" s="42"/>
      <c r="V23" s="42"/>
      <c r="W23" s="42"/>
      <c r="X23" s="42"/>
      <c r="Y23" s="42"/>
      <c r="Z23" s="42"/>
      <c r="AA23" s="42"/>
      <c r="AB23" s="45"/>
    </row>
    <row r="24" spans="1:27" ht="12.75" customHeight="1">
      <c r="A24" s="62"/>
      <c r="B24" s="62"/>
      <c r="C24" s="62"/>
      <c r="D24" s="68"/>
      <c r="E24" s="68"/>
      <c r="F24" s="68"/>
      <c r="G24" s="62"/>
      <c r="H24" s="62"/>
      <c r="I24" s="77"/>
      <c r="J24" s="78"/>
      <c r="K24" s="78"/>
      <c r="L24" s="34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</row>
    <row r="25" spans="1:27" ht="15">
      <c r="A25" s="62"/>
      <c r="G25" s="62"/>
      <c r="H25" s="62"/>
      <c r="I25" s="77"/>
      <c r="J25" s="78"/>
      <c r="K25" s="78"/>
      <c r="L25" s="34"/>
      <c r="M25" s="36"/>
      <c r="N25" s="36"/>
      <c r="O25" s="36"/>
      <c r="P25" s="36"/>
      <c r="Q25" s="36"/>
      <c r="R25" s="36"/>
      <c r="S25" s="36"/>
      <c r="T25" s="36" t="s">
        <v>45</v>
      </c>
      <c r="U25" s="36"/>
      <c r="V25" s="36"/>
      <c r="W25" s="36"/>
      <c r="X25" s="36"/>
      <c r="Y25" s="36"/>
      <c r="Z25" s="36"/>
      <c r="AA25" s="36"/>
    </row>
    <row r="26" spans="1:27" ht="18">
      <c r="A26" s="62"/>
      <c r="B26" s="92" t="s">
        <v>55</v>
      </c>
      <c r="C26" s="93"/>
      <c r="D26" s="94"/>
      <c r="E26" s="94"/>
      <c r="F26" s="95" t="str">
        <f>IF(G4="","",VLOOKUP($G$4,base,21))</f>
        <v>V</v>
      </c>
      <c r="G26" s="62"/>
      <c r="H26" s="68"/>
      <c r="I26" s="79"/>
      <c r="J26" s="68"/>
      <c r="K26" s="68"/>
      <c r="L26" s="34"/>
      <c r="M26" s="35" t="str">
        <f>M11</f>
        <v>Vertical </v>
      </c>
      <c r="N26" s="35">
        <f>F27/2*1000</f>
        <v>600</v>
      </c>
      <c r="O26" s="58" t="str">
        <f>VLOOKUP(N26,R5:S8,2)</f>
        <v>b</v>
      </c>
      <c r="P26" s="36"/>
      <c r="Q26" s="35" t="str">
        <f>M18</f>
        <v>Incliné en avant</v>
      </c>
      <c r="R26" s="35">
        <f>N26</f>
        <v>600</v>
      </c>
      <c r="S26" s="58" t="str">
        <f>O26</f>
        <v>b</v>
      </c>
      <c r="T26" s="36"/>
      <c r="U26" s="36"/>
      <c r="V26" s="36"/>
      <c r="W26" s="36"/>
      <c r="X26" s="36"/>
      <c r="Y26" s="36"/>
      <c r="Z26" s="36"/>
      <c r="AA26" s="36"/>
    </row>
    <row r="27" spans="1:27" ht="18">
      <c r="A27" s="62"/>
      <c r="B27" s="81" t="s">
        <v>56</v>
      </c>
      <c r="C27" s="82"/>
      <c r="D27" s="83"/>
      <c r="E27" s="83"/>
      <c r="F27" s="84">
        <f>IF(G4="","",VLOOKUP($G$4,base,19))</f>
        <v>1.2</v>
      </c>
      <c r="G27" s="82" t="s">
        <v>53</v>
      </c>
      <c r="H27" s="68"/>
      <c r="I27" s="68"/>
      <c r="J27" s="68"/>
      <c r="K27" s="68"/>
      <c r="L27" s="34"/>
      <c r="M27" s="35"/>
      <c r="N27" s="35"/>
      <c r="O27" s="58">
        <f>VLOOKUP(F28,N5:O7,2)</f>
        <v>1</v>
      </c>
      <c r="P27" s="36"/>
      <c r="Q27" s="35"/>
      <c r="R27" s="35"/>
      <c r="S27" s="58">
        <f>O27</f>
        <v>1</v>
      </c>
      <c r="T27" s="36"/>
      <c r="U27" s="36"/>
      <c r="V27" s="36"/>
      <c r="W27" s="36"/>
      <c r="X27" s="36"/>
      <c r="Y27" s="36"/>
      <c r="Z27" s="36"/>
      <c r="AA27" s="36"/>
    </row>
    <row r="28" spans="1:27" ht="18">
      <c r="A28" s="62"/>
      <c r="B28" s="72" t="s">
        <v>57</v>
      </c>
      <c r="C28" s="68"/>
      <c r="D28" s="80"/>
      <c r="E28" s="80"/>
      <c r="F28" s="90">
        <f>IF(G4="","",VLOOKUP($G$4,base,22))</f>
        <v>3.3</v>
      </c>
      <c r="G28" s="68" t="s">
        <v>44</v>
      </c>
      <c r="H28" s="68"/>
      <c r="I28" s="70" t="s">
        <v>35</v>
      </c>
      <c r="J28" s="68"/>
      <c r="K28" s="68"/>
      <c r="L28" s="34"/>
      <c r="M28" s="35"/>
      <c r="N28" s="35"/>
      <c r="O28" s="58">
        <f>IF(AND(O26=N11,O27=P11),O11,IF(AND(O26=N12,O27=P12),O12,IF(AND(O26=N13,O27=P13),O13,IF(AND(O26=N14,O27=P14),O14,IF(AND(O26=N15,O27=P15),O15,IF(AND(O26=N16,O27=P16),O16,FALSE))))))</f>
        <v>1360</v>
      </c>
      <c r="P28" s="36"/>
      <c r="Q28" s="35"/>
      <c r="R28" s="35"/>
      <c r="S28" s="58">
        <f>IF(AND(S26=N18,S27=P18),O18,IF(AND(S26=N19,S27=P19),O19,IF(AND(S26=N20,S27=P20),O20,IF(AND(S26=N21,S27=P21),O21,IF(AND(S26=N22,S27=P22),O22,IF(AND(S26=N23,S27=P23),O23,FALSE))))))</f>
        <v>1060</v>
      </c>
      <c r="T28" s="36"/>
      <c r="U28" s="36"/>
      <c r="V28" s="36"/>
      <c r="W28" s="36"/>
      <c r="X28" s="36"/>
      <c r="Y28" s="36"/>
      <c r="Z28" s="36"/>
      <c r="AA28" s="36"/>
    </row>
    <row r="29" spans="1:27" ht="15.75" customHeight="1">
      <c r="A29" s="62"/>
      <c r="B29" s="92" t="s">
        <v>58</v>
      </c>
      <c r="C29" s="93"/>
      <c r="D29" s="94"/>
      <c r="E29" s="94"/>
      <c r="F29" s="99">
        <f>IF(G4="","",VLOOKUP($G$4,base,23))</f>
        <v>1400</v>
      </c>
      <c r="G29" s="93" t="s">
        <v>4</v>
      </c>
      <c r="H29" s="97" t="s">
        <v>22</v>
      </c>
      <c r="I29" s="101" t="s">
        <v>20</v>
      </c>
      <c r="J29" s="68"/>
      <c r="K29" s="68"/>
      <c r="L29" s="34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</row>
    <row r="30" spans="1:27" ht="13.5" customHeight="1" thickBot="1">
      <c r="A30" s="62"/>
      <c r="B30" s="62"/>
      <c r="C30" s="62"/>
      <c r="D30" s="62"/>
      <c r="E30" s="62"/>
      <c r="F30" s="62"/>
      <c r="G30" s="62"/>
      <c r="H30" s="108" t="str">
        <f>IF(I29&lt;&gt;"",T25,"")</f>
        <v>Dans la cellule Réponse, taper sur "suppr" avant de passer à un autre exercice.</v>
      </c>
      <c r="I30" s="108"/>
      <c r="J30" s="108"/>
      <c r="K30" s="102"/>
      <c r="L30" s="34"/>
      <c r="M30" s="36"/>
      <c r="N30" s="35" t="s">
        <v>3</v>
      </c>
      <c r="O30" s="35">
        <f>O28</f>
        <v>1360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</row>
    <row r="31" spans="1:27" ht="13.5" thickBot="1">
      <c r="A31" s="62"/>
      <c r="B31" s="62"/>
      <c r="C31" s="62"/>
      <c r="D31" s="62"/>
      <c r="E31" s="62"/>
      <c r="F31" s="62"/>
      <c r="G31" s="62"/>
      <c r="H31" s="68"/>
      <c r="I31" s="68"/>
      <c r="J31" s="68"/>
      <c r="K31" s="68"/>
      <c r="L31" s="34"/>
      <c r="M31" s="36"/>
      <c r="N31" s="35" t="s">
        <v>15</v>
      </c>
      <c r="O31" s="35">
        <f>S28</f>
        <v>1060</v>
      </c>
      <c r="P31" s="36"/>
      <c r="Q31" s="36"/>
      <c r="R31" s="36"/>
      <c r="S31" s="59">
        <f>VLOOKUP(F26,N30:O31,2,FALSE)</f>
        <v>1360</v>
      </c>
      <c r="T31" s="36"/>
      <c r="U31" s="36"/>
      <c r="V31" s="36"/>
      <c r="W31" s="36"/>
      <c r="X31" s="36"/>
      <c r="Y31" s="36"/>
      <c r="Z31" s="36"/>
      <c r="AA31" s="36"/>
    </row>
    <row r="32" spans="1:27" ht="15" hidden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4"/>
      <c r="M32" s="42"/>
      <c r="N32" s="42"/>
      <c r="O32" s="42"/>
      <c r="P32" s="42"/>
      <c r="Q32" s="42"/>
      <c r="R32" s="42"/>
      <c r="S32" s="42"/>
      <c r="T32" s="36"/>
      <c r="U32" s="36"/>
      <c r="V32" s="36"/>
      <c r="W32" s="36"/>
      <c r="X32" s="36"/>
      <c r="Y32" s="36"/>
      <c r="Z32" s="36"/>
      <c r="AA32" s="36"/>
    </row>
    <row r="33" ht="12.75" hidden="1"/>
    <row r="34" ht="12.75" hidden="1">
      <c r="C34" s="38">
        <f>Feuil1!A6</f>
        <v>1</v>
      </c>
    </row>
    <row r="35" ht="12.75" hidden="1">
      <c r="C35" s="38">
        <f>Feuil1!A7</f>
        <v>2</v>
      </c>
    </row>
    <row r="36" spans="3:5" ht="12.75" hidden="1">
      <c r="C36" s="38">
        <f>Feuil1!A8</f>
        <v>3</v>
      </c>
      <c r="E36" s="61"/>
    </row>
    <row r="37" ht="12.75" hidden="1">
      <c r="C37" s="38">
        <f>Feuil1!A9</f>
        <v>4</v>
      </c>
    </row>
    <row r="38" ht="12.75" hidden="1">
      <c r="C38" s="38">
        <f>Feuil1!A10</f>
        <v>5</v>
      </c>
    </row>
    <row r="39" ht="12.75" hidden="1">
      <c r="C39" s="38">
        <f>Feuil1!A11</f>
        <v>6</v>
      </c>
    </row>
    <row r="40" ht="12.75" hidden="1">
      <c r="C40" s="38">
        <f>Feuil1!A12</f>
        <v>7</v>
      </c>
    </row>
    <row r="41" ht="12.75" hidden="1">
      <c r="C41" s="38">
        <f>Feuil1!A13</f>
        <v>8</v>
      </c>
    </row>
    <row r="42" ht="12.75" hidden="1">
      <c r="C42" s="38">
        <f>Feuil1!A14</f>
        <v>9</v>
      </c>
    </row>
    <row r="43" ht="12.75" hidden="1">
      <c r="C43" s="38">
        <f>Feuil1!A15</f>
        <v>10</v>
      </c>
    </row>
    <row r="44" ht="12.75" hidden="1">
      <c r="C44" s="38">
        <f>Feuil1!A16</f>
        <v>11</v>
      </c>
    </row>
    <row r="45" ht="12.75" hidden="1">
      <c r="C45" s="38">
        <f>Feuil1!A17</f>
        <v>12</v>
      </c>
    </row>
    <row r="46" ht="12.75" hidden="1">
      <c r="C46" s="38">
        <f>Feuil1!A18</f>
        <v>13</v>
      </c>
    </row>
    <row r="47" ht="12.75" hidden="1">
      <c r="C47" s="38">
        <f>Feuil1!A19</f>
        <v>14</v>
      </c>
    </row>
    <row r="48" ht="12.75" hidden="1">
      <c r="C48" s="38">
        <f>Feuil1!A20</f>
        <v>15</v>
      </c>
    </row>
    <row r="49" ht="12.75" hidden="1">
      <c r="C49" s="38">
        <f>Feuil1!A21</f>
        <v>16</v>
      </c>
    </row>
    <row r="50" ht="12.75" hidden="1">
      <c r="C50" s="38">
        <f>Feuil1!A22</f>
        <v>17</v>
      </c>
    </row>
    <row r="51" ht="12.75" hidden="1">
      <c r="C51" s="38">
        <f>Feuil1!A23</f>
        <v>18</v>
      </c>
    </row>
    <row r="52" ht="12.75" hidden="1">
      <c r="C52" s="38">
        <f>Feuil1!A24</f>
        <v>19</v>
      </c>
    </row>
    <row r="53" ht="12.75" hidden="1">
      <c r="C53" s="38">
        <f>Feuil1!A25</f>
        <v>20</v>
      </c>
    </row>
    <row r="54" ht="12.75" hidden="1">
      <c r="C54" s="38">
        <f>Feuil1!A26</f>
        <v>21</v>
      </c>
    </row>
    <row r="55" ht="12.75" hidden="1">
      <c r="C55" s="38">
        <f>Feuil1!A27</f>
        <v>22</v>
      </c>
    </row>
    <row r="56" ht="12.75" hidden="1">
      <c r="C56" s="38">
        <f>Feuil1!A28</f>
        <v>23</v>
      </c>
    </row>
    <row r="57" ht="12.75" hidden="1">
      <c r="C57" s="38">
        <f>Feuil1!A29</f>
        <v>24</v>
      </c>
    </row>
    <row r="58" ht="12.75" hidden="1">
      <c r="C58" s="38">
        <f>Feuil1!A30</f>
        <v>25</v>
      </c>
    </row>
    <row r="59" ht="12.75" hidden="1">
      <c r="C59" s="38">
        <f>Feuil1!A31</f>
        <v>26</v>
      </c>
    </row>
    <row r="60" ht="12.75" hidden="1">
      <c r="C60" s="38">
        <f>Feuil1!A32</f>
        <v>27</v>
      </c>
    </row>
    <row r="61" ht="12.75" hidden="1">
      <c r="C61" s="38">
        <f>Feuil1!A33</f>
        <v>28</v>
      </c>
    </row>
    <row r="62" ht="12.75" hidden="1">
      <c r="C62" s="38">
        <f>Feuil1!A34</f>
        <v>29</v>
      </c>
    </row>
    <row r="63" ht="12.75" hidden="1">
      <c r="C63" s="38">
        <f>Feuil1!A35</f>
        <v>30</v>
      </c>
    </row>
    <row r="64" ht="12.75" hidden="1">
      <c r="C64" s="38">
        <f>Feuil1!A36</f>
        <v>31</v>
      </c>
    </row>
    <row r="65" ht="12.75" hidden="1">
      <c r="C65" s="38">
        <f>Feuil1!A37</f>
        <v>32</v>
      </c>
    </row>
    <row r="66" ht="12.75" hidden="1">
      <c r="C66" s="38">
        <f>Feuil1!A38</f>
        <v>33</v>
      </c>
    </row>
    <row r="67" ht="12.75" hidden="1">
      <c r="C67" s="38">
        <f>Feuil1!A39</f>
        <v>34</v>
      </c>
    </row>
    <row r="68" ht="12.75" hidden="1">
      <c r="C68" s="38">
        <f>Feuil1!A40</f>
        <v>35</v>
      </c>
    </row>
    <row r="69" ht="12.75" hidden="1">
      <c r="C69" s="38">
        <f>Feuil1!A41</f>
        <v>36</v>
      </c>
    </row>
    <row r="70" ht="12.75" hidden="1">
      <c r="C70" s="38">
        <f>Feuil1!A42</f>
        <v>37</v>
      </c>
    </row>
    <row r="71" ht="12.75" hidden="1">
      <c r="C71" s="38">
        <f>Feuil1!A43</f>
        <v>38</v>
      </c>
    </row>
    <row r="72" ht="12.75" hidden="1">
      <c r="C72" s="38">
        <f>Feuil1!A44</f>
        <v>39</v>
      </c>
    </row>
    <row r="73" ht="12.75" hidden="1">
      <c r="C73" s="38">
        <f>Feuil1!A45</f>
        <v>40</v>
      </c>
    </row>
  </sheetData>
  <sheetProtection password="8224" sheet="1" objects="1" scenarios="1"/>
  <mergeCells count="19">
    <mergeCell ref="B2:J2"/>
    <mergeCell ref="H18:J18"/>
    <mergeCell ref="H19:J19"/>
    <mergeCell ref="H20:J20"/>
    <mergeCell ref="H14:J14"/>
    <mergeCell ref="H12:J12"/>
    <mergeCell ref="H15:J15"/>
    <mergeCell ref="H16:J16"/>
    <mergeCell ref="H17:J17"/>
    <mergeCell ref="H30:J30"/>
    <mergeCell ref="V16:Z16"/>
    <mergeCell ref="V20:Z20"/>
    <mergeCell ref="V12:Z12"/>
    <mergeCell ref="V17:Z17"/>
    <mergeCell ref="V18:Z18"/>
    <mergeCell ref="V19:Z19"/>
    <mergeCell ref="V13:Z13"/>
    <mergeCell ref="V14:Z14"/>
    <mergeCell ref="V15:Z15"/>
  </mergeCells>
  <conditionalFormatting sqref="H12:J12">
    <cfRule type="cellIs" priority="1" dxfId="0" operator="equal" stopIfTrue="1">
      <formula>"bravo, bonne reponse"</formula>
    </cfRule>
    <cfRule type="cellIs" priority="2" dxfId="1" operator="equal" stopIfTrue="1">
      <formula>"vous faites une erreur !!"</formula>
    </cfRule>
  </conditionalFormatting>
  <conditionalFormatting sqref="F26">
    <cfRule type="cellIs" priority="3" dxfId="2" operator="equal" stopIfTrue="1">
      <formula>"V"</formula>
    </cfRule>
    <cfRule type="cellIs" priority="4" dxfId="3" operator="equal" stopIfTrue="1">
      <formula>"I"</formula>
    </cfRule>
  </conditionalFormatting>
  <conditionalFormatting sqref="F28">
    <cfRule type="cellIs" priority="5" dxfId="3" operator="lessThanOrEqual" stopIfTrue="1">
      <formula>$I$8</formula>
    </cfRule>
    <cfRule type="cellIs" priority="6" dxfId="2" operator="between" stopIfTrue="1">
      <formula>$I$8</formula>
      <formula>$I$9</formula>
    </cfRule>
    <cfRule type="cellIs" priority="7" dxfId="4" operator="greaterThan" stopIfTrue="1">
      <formula>$I$9</formula>
    </cfRule>
  </conditionalFormatting>
  <dataValidations count="2">
    <dataValidation type="list" allowBlank="1" showInputMessage="1" showErrorMessage="1" errorTitle="REPONSE DU CANDIDAT" error="Si vous pouvez soulever la charge proposée, répondez par OUI.&#10;Si vous ne pouvez pas soulever la charge proposée, alors répondez par NON." sqref="I29">
      <formula1>$AA$6:$AA$7</formula1>
    </dataValidation>
    <dataValidation type="list" allowBlank="1" showInputMessage="1" showErrorMessage="1" errorTitle="Exercice" error="Sélectionnez un exercice par le menu déroulant" sqref="G4">
      <formula1>$C$34:$C$73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8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W46"/>
  <sheetViews>
    <sheetView showGridLines="0" tabSelected="1" workbookViewId="0" topLeftCell="A1">
      <selection activeCell="Z7" sqref="Z7"/>
    </sheetView>
  </sheetViews>
  <sheetFormatPr defaultColWidth="11.421875" defaultRowHeight="12.75"/>
  <cols>
    <col min="1" max="1" width="13.7109375" style="2" customWidth="1"/>
    <col min="2" max="2" width="7.140625" style="0" customWidth="1"/>
    <col min="3" max="3" width="12.57421875" style="0" customWidth="1"/>
    <col min="4" max="4" width="6.00390625" style="0" customWidth="1"/>
    <col min="5" max="5" width="6.8515625" style="0" customWidth="1"/>
    <col min="6" max="6" width="6.28125" style="0" customWidth="1"/>
    <col min="7" max="7" width="7.140625" style="0" customWidth="1"/>
    <col min="8" max="9" width="7.7109375" style="0" customWidth="1"/>
    <col min="10" max="10" width="7.421875" style="0" customWidth="1"/>
    <col min="11" max="11" width="7.7109375" style="0" customWidth="1"/>
    <col min="12" max="18" width="7.140625" style="0" customWidth="1"/>
  </cols>
  <sheetData>
    <row r="2" spans="1:23" ht="18" customHeight="1" thickBot="1">
      <c r="A2" s="2">
        <v>1</v>
      </c>
      <c r="B2">
        <v>2</v>
      </c>
      <c r="C2">
        <v>3</v>
      </c>
      <c r="D2">
        <v>4</v>
      </c>
      <c r="E2">
        <v>5</v>
      </c>
      <c r="F2">
        <v>6</v>
      </c>
      <c r="G2">
        <v>7</v>
      </c>
      <c r="H2">
        <v>8</v>
      </c>
      <c r="I2">
        <v>9</v>
      </c>
      <c r="J2">
        <v>10</v>
      </c>
      <c r="K2">
        <v>11</v>
      </c>
      <c r="L2">
        <v>12</v>
      </c>
      <c r="M2">
        <v>13</v>
      </c>
      <c r="N2">
        <v>14</v>
      </c>
      <c r="O2">
        <v>15</v>
      </c>
      <c r="P2">
        <v>16</v>
      </c>
      <c r="Q2">
        <v>17</v>
      </c>
      <c r="R2">
        <v>18</v>
      </c>
      <c r="S2">
        <v>19</v>
      </c>
      <c r="T2">
        <v>20</v>
      </c>
      <c r="U2">
        <v>21</v>
      </c>
      <c r="V2">
        <v>22</v>
      </c>
      <c r="W2">
        <v>23</v>
      </c>
    </row>
    <row r="3" spans="1:23" ht="12.75">
      <c r="A3" s="7" t="s">
        <v>34</v>
      </c>
      <c r="B3" s="118" t="s">
        <v>24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20"/>
      <c r="S3" s="119" t="s">
        <v>26</v>
      </c>
      <c r="T3" s="119"/>
      <c r="U3" s="119"/>
      <c r="V3" s="119"/>
      <c r="W3" s="120"/>
    </row>
    <row r="4" spans="1:23" ht="12.75">
      <c r="A4" s="8"/>
      <c r="B4" s="124" t="s">
        <v>13</v>
      </c>
      <c r="C4" s="123"/>
      <c r="D4" s="121" t="s">
        <v>37</v>
      </c>
      <c r="E4" s="122"/>
      <c r="F4" s="123"/>
      <c r="G4" s="121" t="s">
        <v>38</v>
      </c>
      <c r="H4" s="122"/>
      <c r="I4" s="122"/>
      <c r="J4" s="122"/>
      <c r="K4" s="122"/>
      <c r="L4" s="123"/>
      <c r="M4" s="121" t="s">
        <v>39</v>
      </c>
      <c r="N4" s="122"/>
      <c r="O4" s="122"/>
      <c r="P4" s="122"/>
      <c r="Q4" s="122"/>
      <c r="R4" s="125"/>
      <c r="S4" s="9" t="s">
        <v>27</v>
      </c>
      <c r="T4" s="10" t="s">
        <v>28</v>
      </c>
      <c r="U4" s="10" t="s">
        <v>28</v>
      </c>
      <c r="V4" s="10" t="s">
        <v>30</v>
      </c>
      <c r="W4" s="11" t="s">
        <v>32</v>
      </c>
    </row>
    <row r="5" spans="1:23" ht="13.5" thickBot="1">
      <c r="A5" s="6" t="s">
        <v>36</v>
      </c>
      <c r="B5" s="12">
        <v>1</v>
      </c>
      <c r="C5" s="13">
        <v>2</v>
      </c>
      <c r="D5" s="13">
        <v>1</v>
      </c>
      <c r="E5" s="13">
        <v>2</v>
      </c>
      <c r="F5" s="13">
        <v>3</v>
      </c>
      <c r="G5" s="13" t="s">
        <v>40</v>
      </c>
      <c r="H5" s="13" t="s">
        <v>40</v>
      </c>
      <c r="I5" s="13" t="s">
        <v>40</v>
      </c>
      <c r="J5" s="13" t="s">
        <v>41</v>
      </c>
      <c r="K5" s="13" t="s">
        <v>41</v>
      </c>
      <c r="L5" s="13" t="s">
        <v>41</v>
      </c>
      <c r="M5" s="13" t="s">
        <v>40</v>
      </c>
      <c r="N5" s="13" t="s">
        <v>40</v>
      </c>
      <c r="O5" s="13" t="s">
        <v>40</v>
      </c>
      <c r="P5" s="13" t="s">
        <v>41</v>
      </c>
      <c r="Q5" s="13" t="s">
        <v>41</v>
      </c>
      <c r="R5" s="14" t="s">
        <v>41</v>
      </c>
      <c r="S5" s="17"/>
      <c r="T5" s="18" t="s">
        <v>29</v>
      </c>
      <c r="U5" s="18" t="s">
        <v>29</v>
      </c>
      <c r="V5" s="18" t="s">
        <v>31</v>
      </c>
      <c r="W5" s="19" t="s">
        <v>33</v>
      </c>
    </row>
    <row r="6" spans="1:23" ht="12.75">
      <c r="A6" s="4">
        <v>1</v>
      </c>
      <c r="B6" s="30">
        <v>3.3</v>
      </c>
      <c r="C6" s="30">
        <v>5.46</v>
      </c>
      <c r="D6" s="30">
        <v>500</v>
      </c>
      <c r="E6" s="30">
        <v>600</v>
      </c>
      <c r="F6" s="30">
        <v>700</v>
      </c>
      <c r="G6" s="30">
        <v>1500</v>
      </c>
      <c r="H6" s="30">
        <v>1360</v>
      </c>
      <c r="I6" s="30">
        <v>1240</v>
      </c>
      <c r="J6" s="30">
        <v>850</v>
      </c>
      <c r="K6" s="30">
        <v>770</v>
      </c>
      <c r="L6" s="30">
        <v>700</v>
      </c>
      <c r="M6" s="30">
        <v>1150</v>
      </c>
      <c r="N6" s="30">
        <v>1060</v>
      </c>
      <c r="O6" s="30">
        <v>980</v>
      </c>
      <c r="P6" s="30">
        <v>590</v>
      </c>
      <c r="Q6" s="30">
        <v>550</v>
      </c>
      <c r="R6" s="30">
        <v>510</v>
      </c>
      <c r="S6" s="27">
        <v>1.2</v>
      </c>
      <c r="T6" s="28" t="s">
        <v>23</v>
      </c>
      <c r="U6" s="15" t="str">
        <f>IF(T6="vertical","V",IF(T6="incliné","I",""))</f>
        <v>V</v>
      </c>
      <c r="V6" s="21">
        <v>3.3</v>
      </c>
      <c r="W6" s="22">
        <v>1400</v>
      </c>
    </row>
    <row r="7" spans="1:23" ht="12.75">
      <c r="A7" s="5">
        <v>2</v>
      </c>
      <c r="B7" s="30">
        <v>3.3</v>
      </c>
      <c r="C7" s="30">
        <v>5.46</v>
      </c>
      <c r="D7" s="30">
        <v>500</v>
      </c>
      <c r="E7" s="30">
        <v>600</v>
      </c>
      <c r="F7" s="30">
        <v>700</v>
      </c>
      <c r="G7" s="30">
        <v>1500</v>
      </c>
      <c r="H7" s="30">
        <v>1360</v>
      </c>
      <c r="I7" s="30">
        <v>1240</v>
      </c>
      <c r="J7" s="30">
        <v>850</v>
      </c>
      <c r="K7" s="30">
        <v>770</v>
      </c>
      <c r="L7" s="30">
        <v>700</v>
      </c>
      <c r="M7" s="30">
        <v>1150</v>
      </c>
      <c r="N7" s="30">
        <v>1060</v>
      </c>
      <c r="O7" s="30">
        <v>980</v>
      </c>
      <c r="P7" s="30">
        <v>590</v>
      </c>
      <c r="Q7" s="30">
        <v>550</v>
      </c>
      <c r="R7" s="30">
        <v>510</v>
      </c>
      <c r="S7" s="29">
        <v>1.2</v>
      </c>
      <c r="T7" s="30" t="s">
        <v>25</v>
      </c>
      <c r="U7" s="16" t="str">
        <f aca="true" t="shared" si="0" ref="U7:U45">IF(T7="vertical","V",IF(T7="incliné","I",""))</f>
        <v>I</v>
      </c>
      <c r="V7" s="23">
        <v>5.3</v>
      </c>
      <c r="W7" s="24">
        <v>530</v>
      </c>
    </row>
    <row r="8" spans="1:23" ht="12.75">
      <c r="A8" s="5">
        <v>3</v>
      </c>
      <c r="B8" s="30">
        <v>3.3</v>
      </c>
      <c r="C8" s="30">
        <v>5.46</v>
      </c>
      <c r="D8" s="30">
        <v>500</v>
      </c>
      <c r="E8" s="30">
        <v>600</v>
      </c>
      <c r="F8" s="30">
        <v>700</v>
      </c>
      <c r="G8" s="30">
        <v>1500</v>
      </c>
      <c r="H8" s="30">
        <v>1360</v>
      </c>
      <c r="I8" s="30">
        <v>1240</v>
      </c>
      <c r="J8" s="30">
        <v>850</v>
      </c>
      <c r="K8" s="30">
        <v>770</v>
      </c>
      <c r="L8" s="30">
        <v>700</v>
      </c>
      <c r="M8" s="30">
        <v>1150</v>
      </c>
      <c r="N8" s="30">
        <v>1060</v>
      </c>
      <c r="O8" s="30">
        <v>980</v>
      </c>
      <c r="P8" s="30">
        <v>590</v>
      </c>
      <c r="Q8" s="30">
        <v>550</v>
      </c>
      <c r="R8" s="30">
        <v>510</v>
      </c>
      <c r="S8" s="29">
        <v>1.4</v>
      </c>
      <c r="T8" s="30" t="s">
        <v>25</v>
      </c>
      <c r="U8" s="16" t="str">
        <f t="shared" si="0"/>
        <v>I</v>
      </c>
      <c r="V8" s="23">
        <v>3.3</v>
      </c>
      <c r="W8" s="24">
        <v>1000</v>
      </c>
    </row>
    <row r="9" spans="1:23" ht="12.75">
      <c r="A9" s="5">
        <v>4</v>
      </c>
      <c r="B9" s="30">
        <v>3.3</v>
      </c>
      <c r="C9" s="30">
        <v>5.46</v>
      </c>
      <c r="D9" s="30">
        <v>500</v>
      </c>
      <c r="E9" s="30">
        <v>600</v>
      </c>
      <c r="F9" s="30">
        <v>700</v>
      </c>
      <c r="G9" s="30">
        <v>1500</v>
      </c>
      <c r="H9" s="30">
        <v>1360</v>
      </c>
      <c r="I9" s="30">
        <v>1240</v>
      </c>
      <c r="J9" s="30">
        <v>850</v>
      </c>
      <c r="K9" s="30">
        <v>770</v>
      </c>
      <c r="L9" s="30">
        <v>700</v>
      </c>
      <c r="M9" s="30">
        <v>1150</v>
      </c>
      <c r="N9" s="30">
        <v>1060</v>
      </c>
      <c r="O9" s="30">
        <v>980</v>
      </c>
      <c r="P9" s="30">
        <v>590</v>
      </c>
      <c r="Q9" s="30">
        <v>550</v>
      </c>
      <c r="R9" s="30">
        <v>510</v>
      </c>
      <c r="S9" s="29">
        <v>1</v>
      </c>
      <c r="T9" s="30" t="s">
        <v>23</v>
      </c>
      <c r="U9" s="16" t="str">
        <f t="shared" si="0"/>
        <v>V</v>
      </c>
      <c r="V9" s="23">
        <v>5.4</v>
      </c>
      <c r="W9" s="24">
        <v>900</v>
      </c>
    </row>
    <row r="10" spans="1:23" ht="12.75">
      <c r="A10" s="5">
        <v>5</v>
      </c>
      <c r="B10" s="30">
        <v>3.3</v>
      </c>
      <c r="C10" s="30">
        <v>5.46</v>
      </c>
      <c r="D10" s="30">
        <v>500</v>
      </c>
      <c r="E10" s="30">
        <v>600</v>
      </c>
      <c r="F10" s="30">
        <v>700</v>
      </c>
      <c r="G10" s="30">
        <v>1500</v>
      </c>
      <c r="H10" s="30">
        <v>1360</v>
      </c>
      <c r="I10" s="30">
        <v>1240</v>
      </c>
      <c r="J10" s="30">
        <v>850</v>
      </c>
      <c r="K10" s="30">
        <v>770</v>
      </c>
      <c r="L10" s="30">
        <v>700</v>
      </c>
      <c r="M10" s="30">
        <v>1150</v>
      </c>
      <c r="N10" s="30">
        <v>1060</v>
      </c>
      <c r="O10" s="30">
        <v>980</v>
      </c>
      <c r="P10" s="30">
        <v>590</v>
      </c>
      <c r="Q10" s="30">
        <v>550</v>
      </c>
      <c r="R10" s="30">
        <v>510</v>
      </c>
      <c r="S10" s="29">
        <v>1.2</v>
      </c>
      <c r="T10" s="30" t="s">
        <v>23</v>
      </c>
      <c r="U10" s="16" t="str">
        <f t="shared" si="0"/>
        <v>V</v>
      </c>
      <c r="V10" s="23">
        <v>5.4</v>
      </c>
      <c r="W10" s="24">
        <v>720</v>
      </c>
    </row>
    <row r="11" spans="1:23" ht="12.75">
      <c r="A11" s="5">
        <v>6</v>
      </c>
      <c r="B11" s="30">
        <v>3.3</v>
      </c>
      <c r="C11" s="30">
        <v>5.46</v>
      </c>
      <c r="D11" s="30">
        <v>500</v>
      </c>
      <c r="E11" s="30">
        <v>600</v>
      </c>
      <c r="F11" s="30">
        <v>700</v>
      </c>
      <c r="G11" s="30">
        <v>1500</v>
      </c>
      <c r="H11" s="30">
        <v>1360</v>
      </c>
      <c r="I11" s="30">
        <v>1240</v>
      </c>
      <c r="J11" s="30">
        <v>850</v>
      </c>
      <c r="K11" s="30">
        <v>770</v>
      </c>
      <c r="L11" s="30">
        <v>700</v>
      </c>
      <c r="M11" s="30">
        <v>1150</v>
      </c>
      <c r="N11" s="30">
        <v>1060</v>
      </c>
      <c r="O11" s="30">
        <v>980</v>
      </c>
      <c r="P11" s="30">
        <v>590</v>
      </c>
      <c r="Q11" s="30">
        <v>550</v>
      </c>
      <c r="R11" s="30">
        <v>510</v>
      </c>
      <c r="S11" s="29">
        <v>1</v>
      </c>
      <c r="T11" s="30" t="s">
        <v>23</v>
      </c>
      <c r="U11" s="16" t="str">
        <f t="shared" si="0"/>
        <v>V</v>
      </c>
      <c r="V11" s="23">
        <v>3.3</v>
      </c>
      <c r="W11" s="24">
        <v>1400</v>
      </c>
    </row>
    <row r="12" spans="1:23" ht="12.75">
      <c r="A12" s="5">
        <v>7</v>
      </c>
      <c r="B12" s="30">
        <v>3.3</v>
      </c>
      <c r="C12" s="30">
        <v>5.46</v>
      </c>
      <c r="D12" s="30">
        <v>500</v>
      </c>
      <c r="E12" s="30">
        <v>600</v>
      </c>
      <c r="F12" s="30">
        <v>700</v>
      </c>
      <c r="G12" s="30">
        <v>1500</v>
      </c>
      <c r="H12" s="30">
        <v>1360</v>
      </c>
      <c r="I12" s="30">
        <v>1240</v>
      </c>
      <c r="J12" s="30">
        <v>850</v>
      </c>
      <c r="K12" s="30">
        <v>770</v>
      </c>
      <c r="L12" s="30">
        <v>700</v>
      </c>
      <c r="M12" s="30">
        <v>1150</v>
      </c>
      <c r="N12" s="30">
        <v>1060</v>
      </c>
      <c r="O12" s="30">
        <v>980</v>
      </c>
      <c r="P12" s="30">
        <v>590</v>
      </c>
      <c r="Q12" s="30">
        <v>550</v>
      </c>
      <c r="R12" s="30">
        <v>510</v>
      </c>
      <c r="S12" s="29">
        <v>1</v>
      </c>
      <c r="T12" s="30" t="s">
        <v>25</v>
      </c>
      <c r="U12" s="16" t="str">
        <f t="shared" si="0"/>
        <v>I</v>
      </c>
      <c r="V12" s="23">
        <v>3.3</v>
      </c>
      <c r="W12" s="24">
        <v>1100</v>
      </c>
    </row>
    <row r="13" spans="1:23" ht="12.75">
      <c r="A13" s="5">
        <v>8</v>
      </c>
      <c r="B13" s="30">
        <v>3.3</v>
      </c>
      <c r="C13" s="30">
        <v>5.46</v>
      </c>
      <c r="D13" s="30">
        <v>500</v>
      </c>
      <c r="E13" s="30">
        <v>600</v>
      </c>
      <c r="F13" s="30">
        <v>700</v>
      </c>
      <c r="G13" s="30">
        <v>1500</v>
      </c>
      <c r="H13" s="30">
        <v>1360</v>
      </c>
      <c r="I13" s="30">
        <v>1240</v>
      </c>
      <c r="J13" s="30">
        <v>850</v>
      </c>
      <c r="K13" s="30">
        <v>770</v>
      </c>
      <c r="L13" s="30">
        <v>700</v>
      </c>
      <c r="M13" s="30">
        <v>1150</v>
      </c>
      <c r="N13" s="30">
        <v>1060</v>
      </c>
      <c r="O13" s="30">
        <v>980</v>
      </c>
      <c r="P13" s="30">
        <v>590</v>
      </c>
      <c r="Q13" s="30">
        <v>550</v>
      </c>
      <c r="R13" s="30">
        <v>510</v>
      </c>
      <c r="S13" s="29">
        <v>1.4</v>
      </c>
      <c r="T13" s="30" t="s">
        <v>23</v>
      </c>
      <c r="U13" s="16" t="str">
        <f t="shared" si="0"/>
        <v>V</v>
      </c>
      <c r="V13" s="23">
        <v>5.4</v>
      </c>
      <c r="W13" s="24">
        <v>700</v>
      </c>
    </row>
    <row r="14" spans="1:23" ht="12.75">
      <c r="A14" s="5">
        <v>9</v>
      </c>
      <c r="B14" s="30">
        <v>3.3</v>
      </c>
      <c r="C14" s="30">
        <v>5.46</v>
      </c>
      <c r="D14" s="30">
        <v>500</v>
      </c>
      <c r="E14" s="30">
        <v>600</v>
      </c>
      <c r="F14" s="30">
        <v>700</v>
      </c>
      <c r="G14" s="30">
        <v>1500</v>
      </c>
      <c r="H14" s="30">
        <v>1360</v>
      </c>
      <c r="I14" s="30">
        <v>1240</v>
      </c>
      <c r="J14" s="30">
        <v>850</v>
      </c>
      <c r="K14" s="30">
        <v>770</v>
      </c>
      <c r="L14" s="30">
        <v>700</v>
      </c>
      <c r="M14" s="30">
        <v>1150</v>
      </c>
      <c r="N14" s="30">
        <v>1060</v>
      </c>
      <c r="O14" s="30">
        <v>980</v>
      </c>
      <c r="P14" s="30">
        <v>590</v>
      </c>
      <c r="Q14" s="30">
        <v>550</v>
      </c>
      <c r="R14" s="30">
        <v>510</v>
      </c>
      <c r="S14" s="29">
        <v>1.4</v>
      </c>
      <c r="T14" s="30" t="s">
        <v>23</v>
      </c>
      <c r="U14" s="16" t="str">
        <f t="shared" si="0"/>
        <v>V</v>
      </c>
      <c r="V14" s="23">
        <v>3.3</v>
      </c>
      <c r="W14" s="24">
        <v>1300</v>
      </c>
    </row>
    <row r="15" spans="1:23" ht="12.75">
      <c r="A15" s="5">
        <v>10</v>
      </c>
      <c r="B15" s="30">
        <v>3.3</v>
      </c>
      <c r="C15" s="30">
        <v>5.46</v>
      </c>
      <c r="D15" s="30">
        <v>500</v>
      </c>
      <c r="E15" s="30">
        <v>600</v>
      </c>
      <c r="F15" s="30">
        <v>700</v>
      </c>
      <c r="G15" s="30">
        <v>1500</v>
      </c>
      <c r="H15" s="30">
        <v>1360</v>
      </c>
      <c r="I15" s="30">
        <v>1240</v>
      </c>
      <c r="J15" s="30">
        <v>850</v>
      </c>
      <c r="K15" s="30">
        <v>770</v>
      </c>
      <c r="L15" s="30">
        <v>700</v>
      </c>
      <c r="M15" s="30">
        <v>1150</v>
      </c>
      <c r="N15" s="30">
        <v>1060</v>
      </c>
      <c r="O15" s="30">
        <v>980</v>
      </c>
      <c r="P15" s="30">
        <v>590</v>
      </c>
      <c r="Q15" s="30">
        <v>550</v>
      </c>
      <c r="R15" s="30">
        <v>510</v>
      </c>
      <c r="S15" s="29">
        <v>1.4</v>
      </c>
      <c r="T15" s="30" t="s">
        <v>25</v>
      </c>
      <c r="U15" s="16" t="str">
        <f t="shared" si="0"/>
        <v>I</v>
      </c>
      <c r="V15" s="23">
        <v>3.3</v>
      </c>
      <c r="W15" s="24">
        <v>981</v>
      </c>
    </row>
    <row r="16" spans="1:23" ht="12.75">
      <c r="A16" s="5">
        <v>11</v>
      </c>
      <c r="B16" s="30">
        <v>3.3</v>
      </c>
      <c r="C16" s="30">
        <v>5.46</v>
      </c>
      <c r="D16" s="30">
        <v>500</v>
      </c>
      <c r="E16" s="30">
        <v>600</v>
      </c>
      <c r="F16" s="30">
        <v>700</v>
      </c>
      <c r="G16" s="30">
        <v>2000</v>
      </c>
      <c r="H16" s="30">
        <v>1809</v>
      </c>
      <c r="I16" s="30">
        <v>1652</v>
      </c>
      <c r="J16" s="30">
        <v>1000</v>
      </c>
      <c r="K16" s="30">
        <v>904</v>
      </c>
      <c r="L16" s="30">
        <v>826</v>
      </c>
      <c r="M16" s="30">
        <v>1652</v>
      </c>
      <c r="N16" s="30">
        <v>1520</v>
      </c>
      <c r="O16" s="30">
        <v>1407</v>
      </c>
      <c r="P16" s="30">
        <v>704</v>
      </c>
      <c r="Q16" s="30">
        <v>655</v>
      </c>
      <c r="R16" s="30">
        <v>613</v>
      </c>
      <c r="S16" s="29">
        <v>1.2</v>
      </c>
      <c r="T16" s="30" t="s">
        <v>23</v>
      </c>
      <c r="U16" s="16" t="str">
        <f t="shared" si="0"/>
        <v>V</v>
      </c>
      <c r="V16" s="23">
        <v>3.3</v>
      </c>
      <c r="W16" s="24">
        <v>1900</v>
      </c>
    </row>
    <row r="17" spans="1:23" ht="12.75">
      <c r="A17" s="5">
        <v>12</v>
      </c>
      <c r="B17" s="30">
        <v>3.3</v>
      </c>
      <c r="C17" s="30">
        <v>5.46</v>
      </c>
      <c r="D17" s="30">
        <v>500</v>
      </c>
      <c r="E17" s="30">
        <v>600</v>
      </c>
      <c r="F17" s="30">
        <v>700</v>
      </c>
      <c r="G17" s="30">
        <v>2000</v>
      </c>
      <c r="H17" s="30">
        <v>1809</v>
      </c>
      <c r="I17" s="30">
        <v>1652</v>
      </c>
      <c r="J17" s="30">
        <v>1000</v>
      </c>
      <c r="K17" s="30">
        <v>904</v>
      </c>
      <c r="L17" s="30">
        <v>826</v>
      </c>
      <c r="M17" s="30">
        <v>1652</v>
      </c>
      <c r="N17" s="30">
        <v>1520</v>
      </c>
      <c r="O17" s="30">
        <v>1407</v>
      </c>
      <c r="P17" s="30">
        <v>704</v>
      </c>
      <c r="Q17" s="30">
        <v>655</v>
      </c>
      <c r="R17" s="30">
        <v>613</v>
      </c>
      <c r="S17" s="29">
        <v>1.2</v>
      </c>
      <c r="T17" s="30" t="s">
        <v>23</v>
      </c>
      <c r="U17" s="16" t="str">
        <f t="shared" si="0"/>
        <v>V</v>
      </c>
      <c r="V17" s="23">
        <v>5.46</v>
      </c>
      <c r="W17" s="24">
        <v>1000</v>
      </c>
    </row>
    <row r="18" spans="1:23" ht="12.75">
      <c r="A18" s="5">
        <v>13</v>
      </c>
      <c r="B18" s="30">
        <v>3.3</v>
      </c>
      <c r="C18" s="30">
        <v>5.46</v>
      </c>
      <c r="D18" s="30">
        <v>500</v>
      </c>
      <c r="E18" s="30">
        <v>600</v>
      </c>
      <c r="F18" s="30">
        <v>700</v>
      </c>
      <c r="G18" s="30">
        <v>2000</v>
      </c>
      <c r="H18" s="30">
        <v>1809</v>
      </c>
      <c r="I18" s="30">
        <v>1652</v>
      </c>
      <c r="J18" s="30">
        <v>1000</v>
      </c>
      <c r="K18" s="30">
        <v>904</v>
      </c>
      <c r="L18" s="30">
        <v>826</v>
      </c>
      <c r="M18" s="30">
        <v>1652</v>
      </c>
      <c r="N18" s="30">
        <v>1520</v>
      </c>
      <c r="O18" s="30">
        <v>1407</v>
      </c>
      <c r="P18" s="30">
        <v>704</v>
      </c>
      <c r="Q18" s="30">
        <v>655</v>
      </c>
      <c r="R18" s="30">
        <v>613</v>
      </c>
      <c r="S18" s="29">
        <v>1.4</v>
      </c>
      <c r="T18" s="30" t="s">
        <v>23</v>
      </c>
      <c r="U18" s="16" t="str">
        <f t="shared" si="0"/>
        <v>V</v>
      </c>
      <c r="V18" s="23">
        <v>3.3</v>
      </c>
      <c r="W18" s="24">
        <v>1600</v>
      </c>
    </row>
    <row r="19" spans="1:23" ht="12.75">
      <c r="A19" s="5">
        <v>14</v>
      </c>
      <c r="B19" s="30">
        <v>3.3</v>
      </c>
      <c r="C19" s="30">
        <v>5.46</v>
      </c>
      <c r="D19" s="30">
        <v>500</v>
      </c>
      <c r="E19" s="30">
        <v>600</v>
      </c>
      <c r="F19" s="30">
        <v>700</v>
      </c>
      <c r="G19" s="30">
        <v>2000</v>
      </c>
      <c r="H19" s="30">
        <v>1809</v>
      </c>
      <c r="I19" s="30">
        <v>1652</v>
      </c>
      <c r="J19" s="30">
        <v>1000</v>
      </c>
      <c r="K19" s="30">
        <v>904</v>
      </c>
      <c r="L19" s="30">
        <v>826</v>
      </c>
      <c r="M19" s="30">
        <v>1652</v>
      </c>
      <c r="N19" s="30">
        <v>1520</v>
      </c>
      <c r="O19" s="30">
        <v>1407</v>
      </c>
      <c r="P19" s="30">
        <v>704</v>
      </c>
      <c r="Q19" s="30">
        <v>655</v>
      </c>
      <c r="R19" s="30">
        <v>613</v>
      </c>
      <c r="S19" s="29">
        <v>1.4</v>
      </c>
      <c r="T19" s="30" t="s">
        <v>25</v>
      </c>
      <c r="U19" s="16" t="str">
        <f t="shared" si="0"/>
        <v>I</v>
      </c>
      <c r="V19" s="23">
        <v>3.3</v>
      </c>
      <c r="W19" s="24">
        <v>1500</v>
      </c>
    </row>
    <row r="20" spans="1:23" ht="12.75">
      <c r="A20" s="5">
        <v>15</v>
      </c>
      <c r="B20" s="30">
        <v>3.3</v>
      </c>
      <c r="C20" s="30">
        <v>5.46</v>
      </c>
      <c r="D20" s="30">
        <v>500</v>
      </c>
      <c r="E20" s="30">
        <v>600</v>
      </c>
      <c r="F20" s="30">
        <v>700</v>
      </c>
      <c r="G20" s="30">
        <v>2000</v>
      </c>
      <c r="H20" s="30">
        <v>1809</v>
      </c>
      <c r="I20" s="30">
        <v>1652</v>
      </c>
      <c r="J20" s="30">
        <v>1000</v>
      </c>
      <c r="K20" s="30">
        <v>904</v>
      </c>
      <c r="L20" s="30">
        <v>826</v>
      </c>
      <c r="M20" s="30">
        <v>1652</v>
      </c>
      <c r="N20" s="30">
        <v>1520</v>
      </c>
      <c r="O20" s="30">
        <v>1407</v>
      </c>
      <c r="P20" s="30">
        <v>704</v>
      </c>
      <c r="Q20" s="30">
        <v>655</v>
      </c>
      <c r="R20" s="30">
        <v>613</v>
      </c>
      <c r="S20" s="29">
        <v>1</v>
      </c>
      <c r="T20" s="30" t="s">
        <v>25</v>
      </c>
      <c r="U20" s="16" t="str">
        <f t="shared" si="0"/>
        <v>I</v>
      </c>
      <c r="V20" s="23">
        <v>5.46</v>
      </c>
      <c r="W20" s="24">
        <v>700</v>
      </c>
    </row>
    <row r="21" spans="1:23" ht="12.75">
      <c r="A21" s="5">
        <v>16</v>
      </c>
      <c r="B21" s="30">
        <v>3.3</v>
      </c>
      <c r="C21" s="30">
        <v>5.46</v>
      </c>
      <c r="D21" s="30">
        <v>500</v>
      </c>
      <c r="E21" s="30">
        <v>600</v>
      </c>
      <c r="F21" s="30">
        <v>700</v>
      </c>
      <c r="G21" s="30">
        <v>2000</v>
      </c>
      <c r="H21" s="30">
        <v>1809</v>
      </c>
      <c r="I21" s="30">
        <v>1652</v>
      </c>
      <c r="J21" s="30">
        <v>1000</v>
      </c>
      <c r="K21" s="30">
        <v>904</v>
      </c>
      <c r="L21" s="30">
        <v>826</v>
      </c>
      <c r="M21" s="30">
        <v>1652</v>
      </c>
      <c r="N21" s="30">
        <v>1520</v>
      </c>
      <c r="O21" s="30">
        <v>1407</v>
      </c>
      <c r="P21" s="30">
        <v>704</v>
      </c>
      <c r="Q21" s="30">
        <v>655</v>
      </c>
      <c r="R21" s="30">
        <v>613</v>
      </c>
      <c r="S21" s="29">
        <v>1.4</v>
      </c>
      <c r="T21" s="30" t="s">
        <v>25</v>
      </c>
      <c r="U21" s="16" t="str">
        <f t="shared" si="0"/>
        <v>I</v>
      </c>
      <c r="V21" s="23">
        <v>5.46</v>
      </c>
      <c r="W21" s="24">
        <v>700</v>
      </c>
    </row>
    <row r="22" spans="1:23" ht="12.75">
      <c r="A22" s="5">
        <v>17</v>
      </c>
      <c r="B22" s="30">
        <v>3.3</v>
      </c>
      <c r="C22" s="30">
        <v>5.46</v>
      </c>
      <c r="D22" s="30">
        <v>500</v>
      </c>
      <c r="E22" s="30">
        <v>600</v>
      </c>
      <c r="F22" s="30">
        <v>700</v>
      </c>
      <c r="G22" s="30">
        <v>2000</v>
      </c>
      <c r="H22" s="30">
        <v>1809</v>
      </c>
      <c r="I22" s="30">
        <v>1652</v>
      </c>
      <c r="J22" s="30">
        <v>1000</v>
      </c>
      <c r="K22" s="30">
        <v>904</v>
      </c>
      <c r="L22" s="30">
        <v>826</v>
      </c>
      <c r="M22" s="30">
        <v>1652</v>
      </c>
      <c r="N22" s="30">
        <v>1520</v>
      </c>
      <c r="O22" s="30">
        <v>1407</v>
      </c>
      <c r="P22" s="30">
        <v>704</v>
      </c>
      <c r="Q22" s="30">
        <v>655</v>
      </c>
      <c r="R22" s="30">
        <v>613</v>
      </c>
      <c r="S22" s="29">
        <v>1</v>
      </c>
      <c r="T22" s="30" t="s">
        <v>23</v>
      </c>
      <c r="U22" s="16" t="str">
        <f t="shared" si="0"/>
        <v>V</v>
      </c>
      <c r="V22" s="23">
        <v>5.46</v>
      </c>
      <c r="W22" s="24">
        <v>1200</v>
      </c>
    </row>
    <row r="23" spans="1:23" ht="12.75">
      <c r="A23" s="5">
        <v>18</v>
      </c>
      <c r="B23" s="30">
        <v>3.3</v>
      </c>
      <c r="C23" s="30">
        <v>5.46</v>
      </c>
      <c r="D23" s="30">
        <v>500</v>
      </c>
      <c r="E23" s="30">
        <v>600</v>
      </c>
      <c r="F23" s="30">
        <v>700</v>
      </c>
      <c r="G23" s="30">
        <v>2000</v>
      </c>
      <c r="H23" s="30">
        <v>1809</v>
      </c>
      <c r="I23" s="30">
        <v>1652</v>
      </c>
      <c r="J23" s="30">
        <v>1000</v>
      </c>
      <c r="K23" s="30">
        <v>904</v>
      </c>
      <c r="L23" s="30">
        <v>826</v>
      </c>
      <c r="M23" s="30">
        <v>1652</v>
      </c>
      <c r="N23" s="30">
        <v>1520</v>
      </c>
      <c r="O23" s="30">
        <v>1407</v>
      </c>
      <c r="P23" s="30">
        <v>704</v>
      </c>
      <c r="Q23" s="30">
        <v>655</v>
      </c>
      <c r="R23" s="30">
        <v>613</v>
      </c>
      <c r="S23" s="29">
        <v>1</v>
      </c>
      <c r="T23" s="30" t="s">
        <v>25</v>
      </c>
      <c r="U23" s="16" t="str">
        <f t="shared" si="0"/>
        <v>I</v>
      </c>
      <c r="V23" s="23">
        <v>3.3</v>
      </c>
      <c r="W23" s="24">
        <v>1500</v>
      </c>
    </row>
    <row r="24" spans="1:23" ht="12.75">
      <c r="A24" s="5">
        <v>19</v>
      </c>
      <c r="B24" s="30">
        <v>3.3</v>
      </c>
      <c r="C24" s="30">
        <v>5.46</v>
      </c>
      <c r="D24" s="30">
        <v>500</v>
      </c>
      <c r="E24" s="30">
        <v>600</v>
      </c>
      <c r="F24" s="30">
        <v>700</v>
      </c>
      <c r="G24" s="30">
        <v>2000</v>
      </c>
      <c r="H24" s="30">
        <v>1809</v>
      </c>
      <c r="I24" s="30">
        <v>1652</v>
      </c>
      <c r="J24" s="30">
        <v>1000</v>
      </c>
      <c r="K24" s="30">
        <v>904</v>
      </c>
      <c r="L24" s="30">
        <v>826</v>
      </c>
      <c r="M24" s="30">
        <v>1652</v>
      </c>
      <c r="N24" s="30">
        <v>1520</v>
      </c>
      <c r="O24" s="30">
        <v>1407</v>
      </c>
      <c r="P24" s="30">
        <v>704</v>
      </c>
      <c r="Q24" s="30">
        <v>655</v>
      </c>
      <c r="R24" s="30">
        <v>613</v>
      </c>
      <c r="S24" s="29">
        <v>1.2</v>
      </c>
      <c r="T24" s="30" t="s">
        <v>25</v>
      </c>
      <c r="U24" s="16" t="str">
        <f t="shared" si="0"/>
        <v>I</v>
      </c>
      <c r="V24" s="23">
        <v>3.3</v>
      </c>
      <c r="W24" s="24">
        <v>1400</v>
      </c>
    </row>
    <row r="25" spans="1:23" ht="12.75">
      <c r="A25" s="5">
        <v>20</v>
      </c>
      <c r="B25" s="30">
        <v>3.3</v>
      </c>
      <c r="C25" s="30">
        <v>5.46</v>
      </c>
      <c r="D25" s="30">
        <v>500</v>
      </c>
      <c r="E25" s="30">
        <v>600</v>
      </c>
      <c r="F25" s="30">
        <v>700</v>
      </c>
      <c r="G25" s="30">
        <v>2000</v>
      </c>
      <c r="H25" s="30">
        <v>1809</v>
      </c>
      <c r="I25" s="30">
        <v>1652</v>
      </c>
      <c r="J25" s="30">
        <v>1000</v>
      </c>
      <c r="K25" s="30">
        <v>904</v>
      </c>
      <c r="L25" s="30">
        <v>826</v>
      </c>
      <c r="M25" s="30">
        <v>1652</v>
      </c>
      <c r="N25" s="30">
        <v>1520</v>
      </c>
      <c r="O25" s="30">
        <v>1407</v>
      </c>
      <c r="P25" s="30">
        <v>704</v>
      </c>
      <c r="Q25" s="30">
        <v>655</v>
      </c>
      <c r="R25" s="30">
        <v>613</v>
      </c>
      <c r="S25" s="29">
        <v>0.8</v>
      </c>
      <c r="T25" s="30" t="s">
        <v>23</v>
      </c>
      <c r="U25" s="16" t="str">
        <f t="shared" si="0"/>
        <v>V</v>
      </c>
      <c r="V25" s="23">
        <v>3.3</v>
      </c>
      <c r="W25" s="24">
        <v>2050</v>
      </c>
    </row>
    <row r="26" spans="1:23" ht="12.75">
      <c r="A26" s="5">
        <v>21</v>
      </c>
      <c r="B26" s="30">
        <v>3.3</v>
      </c>
      <c r="C26" s="30">
        <v>5.46</v>
      </c>
      <c r="D26" s="30">
        <v>500</v>
      </c>
      <c r="E26" s="30">
        <v>600</v>
      </c>
      <c r="F26" s="30">
        <v>700</v>
      </c>
      <c r="G26" s="30">
        <v>2000</v>
      </c>
      <c r="H26" s="30">
        <v>1809</v>
      </c>
      <c r="I26" s="30">
        <v>1652</v>
      </c>
      <c r="J26" s="30">
        <v>1000</v>
      </c>
      <c r="K26" s="30">
        <v>904</v>
      </c>
      <c r="L26" s="30">
        <v>826</v>
      </c>
      <c r="M26" s="30">
        <v>1652</v>
      </c>
      <c r="N26" s="30">
        <v>1520</v>
      </c>
      <c r="O26" s="30">
        <v>1407</v>
      </c>
      <c r="P26" s="30">
        <v>704</v>
      </c>
      <c r="Q26" s="30">
        <v>655</v>
      </c>
      <c r="R26" s="30">
        <v>613</v>
      </c>
      <c r="S26" s="29">
        <v>1.1</v>
      </c>
      <c r="T26" s="30" t="s">
        <v>23</v>
      </c>
      <c r="U26" s="16" t="str">
        <f t="shared" si="0"/>
        <v>V</v>
      </c>
      <c r="V26" s="23">
        <v>3.3</v>
      </c>
      <c r="W26" s="24">
        <v>1900</v>
      </c>
    </row>
    <row r="27" spans="1:23" ht="12.75">
      <c r="A27" s="5">
        <v>22</v>
      </c>
      <c r="B27" s="30">
        <v>3.3</v>
      </c>
      <c r="C27" s="30">
        <v>5.46</v>
      </c>
      <c r="D27" s="30">
        <v>500</v>
      </c>
      <c r="E27" s="30">
        <v>600</v>
      </c>
      <c r="F27" s="30">
        <v>700</v>
      </c>
      <c r="G27" s="30">
        <v>2000</v>
      </c>
      <c r="H27" s="30">
        <v>1809</v>
      </c>
      <c r="I27" s="30">
        <v>1652</v>
      </c>
      <c r="J27" s="30">
        <v>1000</v>
      </c>
      <c r="K27" s="30">
        <v>904</v>
      </c>
      <c r="L27" s="30">
        <v>826</v>
      </c>
      <c r="M27" s="30">
        <v>1652</v>
      </c>
      <c r="N27" s="30">
        <v>1520</v>
      </c>
      <c r="O27" s="30">
        <v>1407</v>
      </c>
      <c r="P27" s="30">
        <v>704</v>
      </c>
      <c r="Q27" s="30">
        <v>655</v>
      </c>
      <c r="R27" s="30">
        <v>613</v>
      </c>
      <c r="S27" s="29">
        <v>1.6</v>
      </c>
      <c r="T27" s="30" t="s">
        <v>23</v>
      </c>
      <c r="U27" s="16" t="str">
        <f t="shared" si="0"/>
        <v>V</v>
      </c>
      <c r="V27" s="23">
        <v>3.3</v>
      </c>
      <c r="W27" s="24">
        <v>1600</v>
      </c>
    </row>
    <row r="28" spans="1:23" ht="12.75">
      <c r="A28" s="5">
        <v>23</v>
      </c>
      <c r="B28" s="30">
        <v>3.3</v>
      </c>
      <c r="C28" s="30">
        <v>5.46</v>
      </c>
      <c r="D28" s="30">
        <v>500</v>
      </c>
      <c r="E28" s="30">
        <v>600</v>
      </c>
      <c r="F28" s="30">
        <v>700</v>
      </c>
      <c r="G28" s="30">
        <v>2000</v>
      </c>
      <c r="H28" s="30">
        <v>1809</v>
      </c>
      <c r="I28" s="30">
        <v>1652</v>
      </c>
      <c r="J28" s="30">
        <v>1000</v>
      </c>
      <c r="K28" s="30">
        <v>904</v>
      </c>
      <c r="L28" s="30">
        <v>826</v>
      </c>
      <c r="M28" s="30">
        <v>1652</v>
      </c>
      <c r="N28" s="30">
        <v>1520</v>
      </c>
      <c r="O28" s="30">
        <v>1407</v>
      </c>
      <c r="P28" s="30">
        <v>704</v>
      </c>
      <c r="Q28" s="30">
        <v>655</v>
      </c>
      <c r="R28" s="30">
        <v>613</v>
      </c>
      <c r="S28" s="29">
        <v>1.2</v>
      </c>
      <c r="T28" s="30" t="s">
        <v>25</v>
      </c>
      <c r="U28" s="16" t="str">
        <f t="shared" si="0"/>
        <v>I</v>
      </c>
      <c r="V28" s="23">
        <v>5.47</v>
      </c>
      <c r="W28" s="24">
        <v>800</v>
      </c>
    </row>
    <row r="29" spans="1:23" ht="12.75">
      <c r="A29" s="5">
        <v>24</v>
      </c>
      <c r="B29" s="30">
        <v>3.3</v>
      </c>
      <c r="C29" s="30">
        <v>5.46</v>
      </c>
      <c r="D29" s="30">
        <v>500</v>
      </c>
      <c r="E29" s="30">
        <v>600</v>
      </c>
      <c r="F29" s="30">
        <v>700</v>
      </c>
      <c r="G29" s="30">
        <v>2000</v>
      </c>
      <c r="H29" s="30">
        <v>1809</v>
      </c>
      <c r="I29" s="30">
        <v>1652</v>
      </c>
      <c r="J29" s="30">
        <v>1000</v>
      </c>
      <c r="K29" s="30">
        <v>904</v>
      </c>
      <c r="L29" s="30">
        <v>826</v>
      </c>
      <c r="M29" s="30">
        <v>1652</v>
      </c>
      <c r="N29" s="30">
        <v>1520</v>
      </c>
      <c r="O29" s="30">
        <v>1407</v>
      </c>
      <c r="P29" s="30">
        <v>704</v>
      </c>
      <c r="Q29" s="30">
        <v>655</v>
      </c>
      <c r="R29" s="30">
        <v>613</v>
      </c>
      <c r="S29" s="29">
        <v>1.5</v>
      </c>
      <c r="T29" s="30" t="s">
        <v>25</v>
      </c>
      <c r="U29" s="16" t="str">
        <f t="shared" si="0"/>
        <v>I</v>
      </c>
      <c r="V29" s="23">
        <v>5</v>
      </c>
      <c r="W29" s="24">
        <v>550</v>
      </c>
    </row>
    <row r="30" spans="1:23" ht="12.75">
      <c r="A30" s="5">
        <v>25</v>
      </c>
      <c r="B30" s="30">
        <v>3.3</v>
      </c>
      <c r="C30" s="30">
        <v>5.46</v>
      </c>
      <c r="D30" s="30">
        <v>500</v>
      </c>
      <c r="E30" s="30">
        <v>600</v>
      </c>
      <c r="F30" s="30">
        <v>700</v>
      </c>
      <c r="G30" s="30">
        <v>2000</v>
      </c>
      <c r="H30" s="30">
        <v>1809</v>
      </c>
      <c r="I30" s="30">
        <v>1652</v>
      </c>
      <c r="J30" s="30">
        <v>1000</v>
      </c>
      <c r="K30" s="30">
        <v>904</v>
      </c>
      <c r="L30" s="30">
        <v>826</v>
      </c>
      <c r="M30" s="30">
        <v>1652</v>
      </c>
      <c r="N30" s="30">
        <v>1520</v>
      </c>
      <c r="O30" s="30">
        <v>1407</v>
      </c>
      <c r="P30" s="30">
        <v>704</v>
      </c>
      <c r="Q30" s="30">
        <v>655</v>
      </c>
      <c r="R30" s="30">
        <v>613</v>
      </c>
      <c r="S30" s="29">
        <v>0.5</v>
      </c>
      <c r="T30" s="30" t="s">
        <v>23</v>
      </c>
      <c r="U30" s="16" t="str">
        <f t="shared" si="0"/>
        <v>V</v>
      </c>
      <c r="V30" s="23">
        <v>1</v>
      </c>
      <c r="W30" s="24">
        <v>2000</v>
      </c>
    </row>
    <row r="31" spans="1:23" ht="12.75">
      <c r="A31" s="5">
        <v>26</v>
      </c>
      <c r="B31" s="30">
        <v>3.8</v>
      </c>
      <c r="C31" s="23">
        <v>6.5</v>
      </c>
      <c r="D31" s="30">
        <v>600</v>
      </c>
      <c r="E31" s="30">
        <v>700</v>
      </c>
      <c r="F31" s="30">
        <v>800</v>
      </c>
      <c r="G31" s="30">
        <v>2500</v>
      </c>
      <c r="H31" s="30">
        <v>2310</v>
      </c>
      <c r="I31" s="30">
        <v>2050</v>
      </c>
      <c r="J31" s="30">
        <v>1250</v>
      </c>
      <c r="K31" s="30">
        <v>1160</v>
      </c>
      <c r="L31" s="30">
        <v>1025</v>
      </c>
      <c r="M31" s="30">
        <v>2050</v>
      </c>
      <c r="N31" s="30">
        <v>1710</v>
      </c>
      <c r="O31" s="30">
        <v>1800</v>
      </c>
      <c r="P31" s="30">
        <v>950</v>
      </c>
      <c r="Q31" s="30">
        <v>880</v>
      </c>
      <c r="R31" s="30">
        <v>780</v>
      </c>
      <c r="S31" s="29">
        <v>1.4</v>
      </c>
      <c r="T31" s="30" t="s">
        <v>23</v>
      </c>
      <c r="U31" s="16" t="str">
        <f t="shared" si="0"/>
        <v>V</v>
      </c>
      <c r="V31" s="23">
        <v>6</v>
      </c>
      <c r="W31" s="24">
        <v>2300</v>
      </c>
    </row>
    <row r="32" spans="1:23" ht="12.75">
      <c r="A32" s="5">
        <v>27</v>
      </c>
      <c r="B32" s="30">
        <v>3.8</v>
      </c>
      <c r="C32" s="23">
        <v>6.5</v>
      </c>
      <c r="D32" s="30">
        <v>600</v>
      </c>
      <c r="E32" s="30">
        <v>700</v>
      </c>
      <c r="F32" s="30">
        <v>800</v>
      </c>
      <c r="G32" s="30">
        <v>2500</v>
      </c>
      <c r="H32" s="30">
        <v>2310</v>
      </c>
      <c r="I32" s="30">
        <v>2050</v>
      </c>
      <c r="J32" s="30">
        <v>1250</v>
      </c>
      <c r="K32" s="30">
        <v>1160</v>
      </c>
      <c r="L32" s="30">
        <v>1025</v>
      </c>
      <c r="M32" s="30">
        <v>2050</v>
      </c>
      <c r="N32" s="30">
        <v>1710</v>
      </c>
      <c r="O32" s="30">
        <v>1800</v>
      </c>
      <c r="P32" s="30">
        <v>950</v>
      </c>
      <c r="Q32" s="30">
        <v>880</v>
      </c>
      <c r="R32" s="30">
        <v>780</v>
      </c>
      <c r="S32" s="29">
        <v>1.2</v>
      </c>
      <c r="T32" s="30" t="s">
        <v>25</v>
      </c>
      <c r="U32" s="16" t="str">
        <f t="shared" si="0"/>
        <v>I</v>
      </c>
      <c r="V32" s="23">
        <v>6.5</v>
      </c>
      <c r="W32" s="24">
        <v>1600</v>
      </c>
    </row>
    <row r="33" spans="1:23" ht="12.75">
      <c r="A33" s="5">
        <v>28</v>
      </c>
      <c r="B33" s="30">
        <v>3.8</v>
      </c>
      <c r="C33" s="23">
        <v>6.5</v>
      </c>
      <c r="D33" s="30">
        <v>600</v>
      </c>
      <c r="E33" s="30">
        <v>700</v>
      </c>
      <c r="F33" s="30">
        <v>800</v>
      </c>
      <c r="G33" s="30">
        <v>2500</v>
      </c>
      <c r="H33" s="30">
        <v>2310</v>
      </c>
      <c r="I33" s="30">
        <v>2050</v>
      </c>
      <c r="J33" s="30">
        <v>1250</v>
      </c>
      <c r="K33" s="30">
        <v>1160</v>
      </c>
      <c r="L33" s="30">
        <v>1025</v>
      </c>
      <c r="M33" s="30">
        <v>2050</v>
      </c>
      <c r="N33" s="30">
        <v>1710</v>
      </c>
      <c r="O33" s="30">
        <v>1800</v>
      </c>
      <c r="P33" s="30">
        <v>950</v>
      </c>
      <c r="Q33" s="30">
        <v>880</v>
      </c>
      <c r="R33" s="30">
        <v>780</v>
      </c>
      <c r="S33" s="29">
        <v>1</v>
      </c>
      <c r="T33" s="30" t="s">
        <v>23</v>
      </c>
      <c r="U33" s="16" t="str">
        <f t="shared" si="0"/>
        <v>V</v>
      </c>
      <c r="V33" s="23">
        <v>2.8</v>
      </c>
      <c r="W33" s="24">
        <v>2500</v>
      </c>
    </row>
    <row r="34" spans="1:23" ht="12.75">
      <c r="A34" s="5">
        <v>29</v>
      </c>
      <c r="B34" s="30">
        <v>3.8</v>
      </c>
      <c r="C34" s="23">
        <v>6.5</v>
      </c>
      <c r="D34" s="30">
        <v>600</v>
      </c>
      <c r="E34" s="30">
        <v>700</v>
      </c>
      <c r="F34" s="30">
        <v>800</v>
      </c>
      <c r="G34" s="30">
        <v>2500</v>
      </c>
      <c r="H34" s="30">
        <v>2310</v>
      </c>
      <c r="I34" s="30">
        <v>2050</v>
      </c>
      <c r="J34" s="30">
        <v>1250</v>
      </c>
      <c r="K34" s="30">
        <v>1160</v>
      </c>
      <c r="L34" s="30">
        <v>1025</v>
      </c>
      <c r="M34" s="30">
        <v>2050</v>
      </c>
      <c r="N34" s="30">
        <v>1710</v>
      </c>
      <c r="O34" s="30">
        <v>1800</v>
      </c>
      <c r="P34" s="30">
        <v>950</v>
      </c>
      <c r="Q34" s="30">
        <v>880</v>
      </c>
      <c r="R34" s="30">
        <v>780</v>
      </c>
      <c r="S34" s="29">
        <v>1.6</v>
      </c>
      <c r="T34" s="30" t="s">
        <v>23</v>
      </c>
      <c r="U34" s="16" t="str">
        <f t="shared" si="0"/>
        <v>V</v>
      </c>
      <c r="V34" s="23">
        <v>4.1</v>
      </c>
      <c r="W34" s="24">
        <v>2000</v>
      </c>
    </row>
    <row r="35" spans="1:23" ht="12.75">
      <c r="A35" s="5">
        <v>30</v>
      </c>
      <c r="B35" s="30">
        <v>3.8</v>
      </c>
      <c r="C35" s="23">
        <v>6.5</v>
      </c>
      <c r="D35" s="30">
        <v>600</v>
      </c>
      <c r="E35" s="30">
        <v>700</v>
      </c>
      <c r="F35" s="30">
        <v>800</v>
      </c>
      <c r="G35" s="30">
        <v>2500</v>
      </c>
      <c r="H35" s="30">
        <v>2310</v>
      </c>
      <c r="I35" s="30">
        <v>2050</v>
      </c>
      <c r="J35" s="30">
        <v>1250</v>
      </c>
      <c r="K35" s="30">
        <v>1160</v>
      </c>
      <c r="L35" s="30">
        <v>1025</v>
      </c>
      <c r="M35" s="30">
        <v>2050</v>
      </c>
      <c r="N35" s="30">
        <v>1710</v>
      </c>
      <c r="O35" s="30">
        <v>1800</v>
      </c>
      <c r="P35" s="30">
        <v>950</v>
      </c>
      <c r="Q35" s="30">
        <v>880</v>
      </c>
      <c r="R35" s="30">
        <v>780</v>
      </c>
      <c r="S35" s="29">
        <v>1.7</v>
      </c>
      <c r="T35" s="30" t="s">
        <v>25</v>
      </c>
      <c r="U35" s="16" t="str">
        <f t="shared" si="0"/>
        <v>I</v>
      </c>
      <c r="V35" s="23">
        <v>3.8</v>
      </c>
      <c r="W35" s="24">
        <v>2600</v>
      </c>
    </row>
    <row r="36" spans="1:23" ht="12.75">
      <c r="A36" s="5">
        <v>31</v>
      </c>
      <c r="B36" s="30">
        <v>3.8</v>
      </c>
      <c r="C36" s="23">
        <v>6.5</v>
      </c>
      <c r="D36" s="30">
        <v>600</v>
      </c>
      <c r="E36" s="30">
        <v>700</v>
      </c>
      <c r="F36" s="30">
        <v>800</v>
      </c>
      <c r="G36" s="30">
        <v>2500</v>
      </c>
      <c r="H36" s="30">
        <v>2310</v>
      </c>
      <c r="I36" s="30">
        <v>2050</v>
      </c>
      <c r="J36" s="30">
        <v>1250</v>
      </c>
      <c r="K36" s="30">
        <v>1160</v>
      </c>
      <c r="L36" s="30">
        <v>1025</v>
      </c>
      <c r="M36" s="30">
        <v>2050</v>
      </c>
      <c r="N36" s="30">
        <v>1710</v>
      </c>
      <c r="O36" s="30">
        <v>1800</v>
      </c>
      <c r="P36" s="30">
        <v>950</v>
      </c>
      <c r="Q36" s="30">
        <v>880</v>
      </c>
      <c r="R36" s="30">
        <v>780</v>
      </c>
      <c r="S36" s="29">
        <v>1.4</v>
      </c>
      <c r="T36" s="30" t="s">
        <v>25</v>
      </c>
      <c r="U36" s="16" t="str">
        <f t="shared" si="0"/>
        <v>I</v>
      </c>
      <c r="V36" s="23">
        <v>6.6</v>
      </c>
      <c r="W36" s="24">
        <v>1250</v>
      </c>
    </row>
    <row r="37" spans="1:23" ht="12.75">
      <c r="A37" s="5">
        <v>32</v>
      </c>
      <c r="B37" s="30">
        <v>3.8</v>
      </c>
      <c r="C37" s="23">
        <v>6.5</v>
      </c>
      <c r="D37" s="30">
        <v>600</v>
      </c>
      <c r="E37" s="30">
        <v>700</v>
      </c>
      <c r="F37" s="30">
        <v>800</v>
      </c>
      <c r="G37" s="30">
        <v>2500</v>
      </c>
      <c r="H37" s="30">
        <v>2310</v>
      </c>
      <c r="I37" s="30">
        <v>2050</v>
      </c>
      <c r="J37" s="30">
        <v>1250</v>
      </c>
      <c r="K37" s="30">
        <v>1160</v>
      </c>
      <c r="L37" s="30">
        <v>1025</v>
      </c>
      <c r="M37" s="30">
        <v>2050</v>
      </c>
      <c r="N37" s="30">
        <v>1710</v>
      </c>
      <c r="O37" s="30">
        <v>1800</v>
      </c>
      <c r="P37" s="30">
        <v>950</v>
      </c>
      <c r="Q37" s="30">
        <v>880</v>
      </c>
      <c r="R37" s="30">
        <v>780</v>
      </c>
      <c r="S37" s="29">
        <v>1.35</v>
      </c>
      <c r="T37" s="30" t="s">
        <v>23</v>
      </c>
      <c r="U37" s="16" t="str">
        <f t="shared" si="0"/>
        <v>V</v>
      </c>
      <c r="V37" s="23">
        <v>5</v>
      </c>
      <c r="W37" s="24">
        <v>2501</v>
      </c>
    </row>
    <row r="38" spans="1:23" ht="12.75">
      <c r="A38" s="5">
        <v>33</v>
      </c>
      <c r="B38" s="30">
        <v>3.8</v>
      </c>
      <c r="C38" s="23">
        <v>6.5</v>
      </c>
      <c r="D38" s="30">
        <v>600</v>
      </c>
      <c r="E38" s="30">
        <v>700</v>
      </c>
      <c r="F38" s="30">
        <v>800</v>
      </c>
      <c r="G38" s="30">
        <v>2500</v>
      </c>
      <c r="H38" s="30">
        <v>2310</v>
      </c>
      <c r="I38" s="30">
        <v>2050</v>
      </c>
      <c r="J38" s="30">
        <v>1250</v>
      </c>
      <c r="K38" s="30">
        <v>1160</v>
      </c>
      <c r="L38" s="30">
        <v>1025</v>
      </c>
      <c r="M38" s="30">
        <v>2050</v>
      </c>
      <c r="N38" s="30">
        <v>1710</v>
      </c>
      <c r="O38" s="30">
        <v>1800</v>
      </c>
      <c r="P38" s="30">
        <v>950</v>
      </c>
      <c r="Q38" s="30">
        <v>880</v>
      </c>
      <c r="R38" s="30">
        <v>780</v>
      </c>
      <c r="S38" s="29">
        <v>1.6</v>
      </c>
      <c r="T38" s="30" t="s">
        <v>23</v>
      </c>
      <c r="U38" s="16" t="str">
        <f t="shared" si="0"/>
        <v>V</v>
      </c>
      <c r="V38" s="23">
        <v>4.5</v>
      </c>
      <c r="W38" s="24">
        <v>800</v>
      </c>
    </row>
    <row r="39" spans="1:23" ht="12.75">
      <c r="A39" s="5">
        <v>34</v>
      </c>
      <c r="B39" s="30">
        <v>3.8</v>
      </c>
      <c r="C39" s="23">
        <v>6.5</v>
      </c>
      <c r="D39" s="30">
        <v>600</v>
      </c>
      <c r="E39" s="30">
        <v>700</v>
      </c>
      <c r="F39" s="30">
        <v>800</v>
      </c>
      <c r="G39" s="30">
        <v>2500</v>
      </c>
      <c r="H39" s="30">
        <v>2310</v>
      </c>
      <c r="I39" s="30">
        <v>2050</v>
      </c>
      <c r="J39" s="30">
        <v>1250</v>
      </c>
      <c r="K39" s="30">
        <v>1160</v>
      </c>
      <c r="L39" s="30">
        <v>1025</v>
      </c>
      <c r="M39" s="30">
        <v>2050</v>
      </c>
      <c r="N39" s="30">
        <v>1710</v>
      </c>
      <c r="O39" s="30">
        <v>1800</v>
      </c>
      <c r="P39" s="30">
        <v>950</v>
      </c>
      <c r="Q39" s="30">
        <v>880</v>
      </c>
      <c r="R39" s="30">
        <v>780</v>
      </c>
      <c r="S39" s="29">
        <v>1.3</v>
      </c>
      <c r="T39" s="30" t="s">
        <v>25</v>
      </c>
      <c r="U39" s="16" t="str">
        <f t="shared" si="0"/>
        <v>I</v>
      </c>
      <c r="V39" s="23">
        <v>2.3</v>
      </c>
      <c r="W39" s="24">
        <v>2220</v>
      </c>
    </row>
    <row r="40" spans="1:23" ht="12.75">
      <c r="A40" s="5">
        <v>35</v>
      </c>
      <c r="B40" s="30">
        <v>3.8</v>
      </c>
      <c r="C40" s="23">
        <v>6.5</v>
      </c>
      <c r="D40" s="30">
        <v>600</v>
      </c>
      <c r="E40" s="30">
        <v>700</v>
      </c>
      <c r="F40" s="30">
        <v>800</v>
      </c>
      <c r="G40" s="30">
        <v>2500</v>
      </c>
      <c r="H40" s="30">
        <v>2310</v>
      </c>
      <c r="I40" s="30">
        <v>2050</v>
      </c>
      <c r="J40" s="30">
        <v>1250</v>
      </c>
      <c r="K40" s="30">
        <v>1160</v>
      </c>
      <c r="L40" s="30">
        <v>1025</v>
      </c>
      <c r="M40" s="30">
        <v>2050</v>
      </c>
      <c r="N40" s="30">
        <v>1710</v>
      </c>
      <c r="O40" s="30">
        <v>1800</v>
      </c>
      <c r="P40" s="30">
        <v>950</v>
      </c>
      <c r="Q40" s="30">
        <v>880</v>
      </c>
      <c r="R40" s="30">
        <v>780</v>
      </c>
      <c r="S40" s="29">
        <v>1.2</v>
      </c>
      <c r="T40" s="30" t="s">
        <v>23</v>
      </c>
      <c r="U40" s="16" t="str">
        <f t="shared" si="0"/>
        <v>V</v>
      </c>
      <c r="V40" s="23">
        <v>0.5</v>
      </c>
      <c r="W40" s="24">
        <v>2500</v>
      </c>
    </row>
    <row r="41" spans="1:23" ht="12.75">
      <c r="A41" s="5">
        <v>36</v>
      </c>
      <c r="B41" s="30">
        <v>3.8</v>
      </c>
      <c r="C41" s="23">
        <v>6.5</v>
      </c>
      <c r="D41" s="30">
        <v>600</v>
      </c>
      <c r="E41" s="30">
        <v>700</v>
      </c>
      <c r="F41" s="30">
        <v>800</v>
      </c>
      <c r="G41" s="30">
        <v>2500</v>
      </c>
      <c r="H41" s="30">
        <v>2310</v>
      </c>
      <c r="I41" s="30">
        <v>2050</v>
      </c>
      <c r="J41" s="30">
        <v>1250</v>
      </c>
      <c r="K41" s="30">
        <v>1160</v>
      </c>
      <c r="L41" s="30">
        <v>1025</v>
      </c>
      <c r="M41" s="30">
        <v>2050</v>
      </c>
      <c r="N41" s="30">
        <v>1710</v>
      </c>
      <c r="O41" s="30">
        <v>1800</v>
      </c>
      <c r="P41" s="30">
        <v>950</v>
      </c>
      <c r="Q41" s="30">
        <v>880</v>
      </c>
      <c r="R41" s="30">
        <v>780</v>
      </c>
      <c r="S41" s="29">
        <v>1</v>
      </c>
      <c r="T41" s="30" t="s">
        <v>23</v>
      </c>
      <c r="U41" s="16" t="str">
        <f t="shared" si="0"/>
        <v>V</v>
      </c>
      <c r="V41" s="23">
        <v>7</v>
      </c>
      <c r="W41" s="24">
        <v>1250</v>
      </c>
    </row>
    <row r="42" spans="1:23" ht="12.75">
      <c r="A42" s="5">
        <v>37</v>
      </c>
      <c r="B42" s="30">
        <v>3.8</v>
      </c>
      <c r="C42" s="23">
        <v>6.5</v>
      </c>
      <c r="D42" s="30">
        <v>600</v>
      </c>
      <c r="E42" s="30">
        <v>700</v>
      </c>
      <c r="F42" s="30">
        <v>800</v>
      </c>
      <c r="G42" s="30">
        <v>2500</v>
      </c>
      <c r="H42" s="30">
        <v>2310</v>
      </c>
      <c r="I42" s="30">
        <v>2050</v>
      </c>
      <c r="J42" s="30">
        <v>1250</v>
      </c>
      <c r="K42" s="30">
        <v>1160</v>
      </c>
      <c r="L42" s="30">
        <v>1025</v>
      </c>
      <c r="M42" s="30">
        <v>2050</v>
      </c>
      <c r="N42" s="30">
        <v>1710</v>
      </c>
      <c r="O42" s="30">
        <v>1800</v>
      </c>
      <c r="P42" s="30">
        <v>950</v>
      </c>
      <c r="Q42" s="30">
        <v>880</v>
      </c>
      <c r="R42" s="30">
        <v>780</v>
      </c>
      <c r="S42" s="29">
        <v>1</v>
      </c>
      <c r="T42" s="30" t="s">
        <v>25</v>
      </c>
      <c r="U42" s="16" t="str">
        <f t="shared" si="0"/>
        <v>I</v>
      </c>
      <c r="V42" s="23">
        <v>5.9</v>
      </c>
      <c r="W42" s="24">
        <v>2500</v>
      </c>
    </row>
    <row r="43" spans="1:23" ht="12.75">
      <c r="A43" s="5">
        <v>38</v>
      </c>
      <c r="B43" s="30">
        <v>3.8</v>
      </c>
      <c r="C43" s="23">
        <v>6.5</v>
      </c>
      <c r="D43" s="30">
        <v>600</v>
      </c>
      <c r="E43" s="30">
        <v>700</v>
      </c>
      <c r="F43" s="30">
        <v>800</v>
      </c>
      <c r="G43" s="30">
        <v>2500</v>
      </c>
      <c r="H43" s="30">
        <v>2310</v>
      </c>
      <c r="I43" s="30">
        <v>2050</v>
      </c>
      <c r="J43" s="30">
        <v>1250</v>
      </c>
      <c r="K43" s="30">
        <v>1160</v>
      </c>
      <c r="L43" s="30">
        <v>1025</v>
      </c>
      <c r="M43" s="30">
        <v>2050</v>
      </c>
      <c r="N43" s="30">
        <v>1710</v>
      </c>
      <c r="O43" s="30">
        <v>1800</v>
      </c>
      <c r="P43" s="30">
        <v>950</v>
      </c>
      <c r="Q43" s="30">
        <v>880</v>
      </c>
      <c r="R43" s="30">
        <v>780</v>
      </c>
      <c r="S43" s="29">
        <v>1.6</v>
      </c>
      <c r="T43" s="30" t="s">
        <v>25</v>
      </c>
      <c r="U43" s="16" t="str">
        <f t="shared" si="0"/>
        <v>I</v>
      </c>
      <c r="V43" s="23">
        <v>6.49</v>
      </c>
      <c r="W43" s="24">
        <v>1800</v>
      </c>
    </row>
    <row r="44" spans="1:23" ht="12.75">
      <c r="A44" s="5">
        <v>39</v>
      </c>
      <c r="B44" s="30">
        <v>3.8</v>
      </c>
      <c r="C44" s="23">
        <v>6.5</v>
      </c>
      <c r="D44" s="30">
        <v>600</v>
      </c>
      <c r="E44" s="30">
        <v>700</v>
      </c>
      <c r="F44" s="30">
        <v>800</v>
      </c>
      <c r="G44" s="30">
        <v>2500</v>
      </c>
      <c r="H44" s="30">
        <v>2310</v>
      </c>
      <c r="I44" s="30">
        <v>2050</v>
      </c>
      <c r="J44" s="30">
        <v>1250</v>
      </c>
      <c r="K44" s="30">
        <v>1160</v>
      </c>
      <c r="L44" s="30">
        <v>1025</v>
      </c>
      <c r="M44" s="30">
        <v>2050</v>
      </c>
      <c r="N44" s="30">
        <v>1710</v>
      </c>
      <c r="O44" s="30">
        <v>1800</v>
      </c>
      <c r="P44" s="30">
        <v>950</v>
      </c>
      <c r="Q44" s="30">
        <v>880</v>
      </c>
      <c r="R44" s="30">
        <v>780</v>
      </c>
      <c r="S44" s="29">
        <v>1.8</v>
      </c>
      <c r="T44" s="30" t="s">
        <v>23</v>
      </c>
      <c r="U44" s="16" t="str">
        <f t="shared" si="0"/>
        <v>V</v>
      </c>
      <c r="V44" s="23">
        <v>6.5</v>
      </c>
      <c r="W44" s="24">
        <v>550</v>
      </c>
    </row>
    <row r="45" spans="1:23" ht="13.5" thickBot="1">
      <c r="A45" s="3">
        <v>40</v>
      </c>
      <c r="B45" s="32">
        <v>3.8</v>
      </c>
      <c r="C45" s="25">
        <v>6.5</v>
      </c>
      <c r="D45" s="32">
        <v>600</v>
      </c>
      <c r="E45" s="32">
        <v>700</v>
      </c>
      <c r="F45" s="32">
        <v>800</v>
      </c>
      <c r="G45" s="32">
        <v>2500</v>
      </c>
      <c r="H45" s="32">
        <v>2310</v>
      </c>
      <c r="I45" s="32">
        <v>2050</v>
      </c>
      <c r="J45" s="32">
        <v>1250</v>
      </c>
      <c r="K45" s="32">
        <v>1160</v>
      </c>
      <c r="L45" s="32">
        <v>1025</v>
      </c>
      <c r="M45" s="32">
        <v>2050</v>
      </c>
      <c r="N45" s="32">
        <v>1710</v>
      </c>
      <c r="O45" s="32">
        <v>1800</v>
      </c>
      <c r="P45" s="32">
        <v>950</v>
      </c>
      <c r="Q45" s="32">
        <v>880</v>
      </c>
      <c r="R45" s="32">
        <v>780</v>
      </c>
      <c r="S45" s="31">
        <v>1.55</v>
      </c>
      <c r="T45" s="32" t="s">
        <v>23</v>
      </c>
      <c r="U45" s="20" t="str">
        <f t="shared" si="0"/>
        <v>V</v>
      </c>
      <c r="V45" s="25">
        <v>3.8</v>
      </c>
      <c r="W45" s="26">
        <v>2480</v>
      </c>
    </row>
    <row r="46" spans="19:23" ht="12.75">
      <c r="S46" s="1"/>
      <c r="T46" s="1"/>
      <c r="U46" s="1"/>
      <c r="V46" s="1"/>
      <c r="W46" s="1"/>
    </row>
  </sheetData>
  <sheetProtection password="8224" sheet="1" objects="1" scenarios="1"/>
  <mergeCells count="6">
    <mergeCell ref="B3:R3"/>
    <mergeCell ref="S3:W3"/>
    <mergeCell ref="D4:F4"/>
    <mergeCell ref="B4:C4"/>
    <mergeCell ref="G4:L4"/>
    <mergeCell ref="M4:R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CIFORM 3/1</dc:creator>
  <cp:keywords/>
  <dc:description/>
  <cp:lastModifiedBy>ngoy</cp:lastModifiedBy>
  <cp:lastPrinted>2002-03-27T09:57:05Z</cp:lastPrinted>
  <dcterms:created xsi:type="dcterms:W3CDTF">1999-01-07T15:28:49Z</dcterms:created>
  <dcterms:modified xsi:type="dcterms:W3CDTF">2004-03-20T16:31:48Z</dcterms:modified>
  <cp:category/>
  <cp:version/>
  <cp:contentType/>
  <cp:contentStatus/>
</cp:coreProperties>
</file>